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05" yWindow="-105" windowWidth="23250" windowHeight="12450"/>
  </bookViews>
  <sheets>
    <sheet name="06.2024" sheetId="1" r:id="rId1"/>
    <sheet name="Sheet1" sheetId="8" r:id="rId2"/>
  </sheets>
  <definedNames>
    <definedName name="_xlnm.Print_Area" localSheetId="0">'06.2024'!$A$1:$F$71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1" i="1"/>
  <c r="N58"/>
  <c r="N60"/>
  <c r="N61"/>
  <c r="N62"/>
  <c r="N55"/>
  <c r="N49"/>
  <c r="N50"/>
  <c r="N51"/>
  <c r="N48"/>
  <c r="N40"/>
  <c r="N38"/>
  <c r="N37"/>
  <c r="N36"/>
  <c r="N35"/>
  <c r="N34"/>
  <c r="N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"/>
  <c r="M60"/>
  <c r="M58"/>
  <c r="M51"/>
  <c r="M50"/>
  <c r="M49"/>
  <c r="M48"/>
  <c r="M40"/>
  <c r="M38"/>
  <c r="M41" s="1"/>
  <c r="M37"/>
  <c r="M36"/>
  <c r="M35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"/>
  <c r="L62"/>
  <c r="K41" l="1"/>
  <c r="K39"/>
  <c r="K45" s="1"/>
  <c r="J35"/>
  <c r="K35"/>
  <c r="J64"/>
  <c r="K44" l="1"/>
  <c r="K43"/>
  <c r="K47" s="1"/>
  <c r="L66"/>
  <c r="L51"/>
  <c r="L41"/>
  <c r="L39"/>
  <c r="L33"/>
  <c r="M33" s="1"/>
  <c r="J66"/>
  <c r="J62"/>
  <c r="J51"/>
  <c r="J41"/>
  <c r="J39"/>
  <c r="J33"/>
  <c r="J55" s="1"/>
  <c r="K66"/>
  <c r="K62"/>
  <c r="K51"/>
  <c r="K33"/>
  <c r="G33"/>
  <c r="E33"/>
  <c r="D33"/>
  <c r="C33"/>
  <c r="C35" s="1"/>
  <c r="C41"/>
  <c r="D62"/>
  <c r="C62"/>
  <c r="G62"/>
  <c r="H62"/>
  <c r="M34"/>
  <c r="L43" l="1"/>
  <c r="L44"/>
  <c r="L45"/>
  <c r="L65" s="1"/>
  <c r="N41"/>
  <c r="K56"/>
  <c r="K59" s="1"/>
  <c r="K46"/>
  <c r="M39"/>
  <c r="N39"/>
  <c r="J44"/>
  <c r="J43"/>
  <c r="J45"/>
  <c r="L64"/>
  <c r="L35"/>
  <c r="L55" s="1"/>
  <c r="J65"/>
  <c r="K55"/>
  <c r="K64"/>
  <c r="K53"/>
  <c r="K57" s="1"/>
  <c r="K65"/>
  <c r="I41"/>
  <c r="L47" l="1"/>
  <c r="L53"/>
  <c r="L57" s="1"/>
  <c r="L46"/>
  <c r="L56"/>
  <c r="N44"/>
  <c r="M44"/>
  <c r="M43"/>
  <c r="M47" s="1"/>
  <c r="N43"/>
  <c r="N47" s="1"/>
  <c r="J47"/>
  <c r="J46"/>
  <c r="J56"/>
  <c r="N45"/>
  <c r="M45"/>
  <c r="J53"/>
  <c r="J57" s="1"/>
  <c r="K68"/>
  <c r="I66"/>
  <c r="I62"/>
  <c r="M62" s="1"/>
  <c r="I51"/>
  <c r="I39"/>
  <c r="I33"/>
  <c r="L59" l="1"/>
  <c r="L67" s="1"/>
  <c r="L69" s="1"/>
  <c r="L68"/>
  <c r="N57"/>
  <c r="M57"/>
  <c r="N46"/>
  <c r="M46"/>
  <c r="M56"/>
  <c r="M59" s="1"/>
  <c r="N56"/>
  <c r="J59"/>
  <c r="M65"/>
  <c r="M64"/>
  <c r="J68"/>
  <c r="K67"/>
  <c r="K69" s="1"/>
  <c r="I43"/>
  <c r="I44"/>
  <c r="I45"/>
  <c r="I35"/>
  <c r="I55" s="1"/>
  <c r="I64"/>
  <c r="N59" l="1"/>
  <c r="J67"/>
  <c r="J69" s="1"/>
  <c r="I47"/>
  <c r="I56"/>
  <c r="I59" s="1"/>
  <c r="I65"/>
  <c r="I68"/>
  <c r="I53"/>
  <c r="I46"/>
  <c r="H33"/>
  <c r="H66"/>
  <c r="H51"/>
  <c r="H41"/>
  <c r="H39"/>
  <c r="I57" l="1"/>
  <c r="H35"/>
  <c r="H55" s="1"/>
  <c r="I67"/>
  <c r="I69" s="1"/>
  <c r="H64"/>
  <c r="H43"/>
  <c r="H45"/>
  <c r="H44"/>
  <c r="H53" l="1"/>
  <c r="H57" s="1"/>
  <c r="H46"/>
  <c r="H56"/>
  <c r="H65"/>
  <c r="H47"/>
  <c r="G66"/>
  <c r="N66" s="1"/>
  <c r="G51"/>
  <c r="G41"/>
  <c r="G39"/>
  <c r="F58"/>
  <c r="F60"/>
  <c r="F61"/>
  <c r="F63"/>
  <c r="F49"/>
  <c r="F50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4"/>
  <c r="F36"/>
  <c r="F37"/>
  <c r="F38"/>
  <c r="F40"/>
  <c r="H69" l="1"/>
  <c r="G45"/>
  <c r="H68"/>
  <c r="H59"/>
  <c r="H67" s="1"/>
  <c r="G44"/>
  <c r="G43"/>
  <c r="G64"/>
  <c r="N64" s="1"/>
  <c r="G35"/>
  <c r="G55" s="1"/>
  <c r="D48"/>
  <c r="G65" l="1"/>
  <c r="N65" s="1"/>
  <c r="G47"/>
  <c r="G56"/>
  <c r="G46"/>
  <c r="G53"/>
  <c r="G57" s="1"/>
  <c r="F62"/>
  <c r="F48"/>
  <c r="F51"/>
  <c r="F41"/>
  <c r="F39"/>
  <c r="F33"/>
  <c r="F66"/>
  <c r="N68" l="1"/>
  <c r="G59"/>
  <c r="G67" s="1"/>
  <c r="G69" s="1"/>
  <c r="N53"/>
  <c r="G68"/>
  <c r="F44"/>
  <c r="F43"/>
  <c r="F65"/>
  <c r="F45"/>
  <c r="F35"/>
  <c r="F64"/>
  <c r="Q64" l="1"/>
  <c r="S64" s="1"/>
  <c r="F46"/>
  <c r="F57"/>
  <c r="F56"/>
  <c r="N67" l="1"/>
  <c r="N69" s="1"/>
  <c r="Q58"/>
  <c r="F59"/>
  <c r="C48" l="1"/>
  <c r="F55" l="1"/>
  <c r="F53" l="1"/>
  <c r="F47"/>
  <c r="F68" l="1"/>
  <c r="F67"/>
  <c r="F69" s="1"/>
  <c r="E48"/>
  <c r="E62" l="1"/>
  <c r="E51"/>
  <c r="D51"/>
  <c r="C51"/>
  <c r="M55" s="1"/>
  <c r="E41"/>
  <c r="D41"/>
  <c r="E39"/>
  <c r="E45" s="1"/>
  <c r="E65" s="1"/>
  <c r="D39"/>
  <c r="C39"/>
  <c r="E66"/>
  <c r="D66"/>
  <c r="C66"/>
  <c r="P62" l="1"/>
  <c r="C45"/>
  <c r="D44"/>
  <c r="D35"/>
  <c r="D55" s="1"/>
  <c r="D64"/>
  <c r="E43"/>
  <c r="E44"/>
  <c r="C64"/>
  <c r="C43"/>
  <c r="C44"/>
  <c r="E64"/>
  <c r="E35"/>
  <c r="E55" s="1"/>
  <c r="D45"/>
  <c r="D43"/>
  <c r="C56" l="1"/>
  <c r="E47"/>
  <c r="E56"/>
  <c r="E59" s="1"/>
  <c r="D56"/>
  <c r="D59" s="1"/>
  <c r="C55"/>
  <c r="C47"/>
  <c r="C65"/>
  <c r="D47"/>
  <c r="E46"/>
  <c r="C46"/>
  <c r="C53"/>
  <c r="C57" s="1"/>
  <c r="E53"/>
  <c r="E57" s="1"/>
  <c r="D65"/>
  <c r="D46"/>
  <c r="D53"/>
  <c r="D57" s="1"/>
  <c r="M53" l="1"/>
  <c r="R47"/>
  <c r="M68"/>
  <c r="C59"/>
  <c r="D68"/>
  <c r="E67"/>
  <c r="E69" s="1"/>
  <c r="E68"/>
  <c r="Q61" l="1"/>
  <c r="M67"/>
  <c r="Q66"/>
  <c r="D67"/>
  <c r="D69" s="1"/>
  <c r="C68" l="1"/>
  <c r="C67" l="1"/>
  <c r="C69" s="1"/>
  <c r="M69"/>
  <c r="M66"/>
</calcChain>
</file>

<file path=xl/sharedStrings.xml><?xml version="1.0" encoding="utf-8"?>
<sst xmlns="http://schemas.openxmlformats.org/spreadsheetml/2006/main" count="84" uniqueCount="82">
  <si>
    <t>Total cheltuieli</t>
  </si>
  <si>
    <t>Ch directe activitati auxiliare</t>
  </si>
  <si>
    <t>Total ch directe</t>
  </si>
  <si>
    <t>Ch indirete si de administratie</t>
  </si>
  <si>
    <t>Total ctr 1 = chelt eligibile</t>
  </si>
  <si>
    <t>Ch autobuze tr public</t>
  </si>
  <si>
    <t>Total ctr 2 = chelt eligibile</t>
  </si>
  <si>
    <t>Km efectuati tr public</t>
  </si>
  <si>
    <t>Total km</t>
  </si>
  <si>
    <t>Cost mediu/ km tr public</t>
  </si>
  <si>
    <t>Venituri luna tr public</t>
  </si>
  <si>
    <t>Recapitulatie pentru control</t>
  </si>
  <si>
    <t>Rezultat din alte activitati</t>
  </si>
  <si>
    <t>Autobuze</t>
  </si>
  <si>
    <t>Control</t>
  </si>
  <si>
    <t>Ch directe troleibuze</t>
  </si>
  <si>
    <t>Auditor financiar,</t>
  </si>
  <si>
    <t>Isac Nicu</t>
  </si>
  <si>
    <t>Ch pe activitati cu rep ch indirecte proporțional cu cheltuielile directe</t>
  </si>
  <si>
    <t>Ch directe pt autobuze tr public</t>
  </si>
  <si>
    <t>Total venituri( rd 56+58+59)</t>
  </si>
  <si>
    <t>Compensație pt cheltuieli = rd 57</t>
  </si>
  <si>
    <t>6021 ch mat auxiliare</t>
  </si>
  <si>
    <t>6022 ch cu combustibilul</t>
  </si>
  <si>
    <t>681 ch cu amortizarea</t>
  </si>
  <si>
    <t>65808 ch penalitati contractuale</t>
  </si>
  <si>
    <t>641 ch cu salariile personalului</t>
  </si>
  <si>
    <t>635 ch cu impozite și taxe</t>
  </si>
  <si>
    <t>628 ch cu serv prestate de terți</t>
  </si>
  <si>
    <t>627 ch cu serv bancare</t>
  </si>
  <si>
    <t>626 ch poștale și telecom</t>
  </si>
  <si>
    <t>625 ch de deplasare</t>
  </si>
  <si>
    <t>6232 ch de reclamă și publicitate</t>
  </si>
  <si>
    <t>6231 ch de protocol</t>
  </si>
  <si>
    <t>605 ch cu energia și apa</t>
  </si>
  <si>
    <t>611 ch de întreținere și reparații</t>
  </si>
  <si>
    <t>613 ch cu asigurările</t>
  </si>
  <si>
    <t>615 ch cu pregătirea prof</t>
  </si>
  <si>
    <t>Explicații</t>
  </si>
  <si>
    <t>6024 ch cu piesele de schimb</t>
  </si>
  <si>
    <t>646 ch contrib asig de muncă</t>
  </si>
  <si>
    <t xml:space="preserve">607 cheltuieli cu mărfurile </t>
  </si>
  <si>
    <t>65801 ch desp amenzi penalități</t>
  </si>
  <si>
    <t>691 ch cu impozitul pe profit</t>
  </si>
  <si>
    <t xml:space="preserve">Cost mediu ch. totale eligibile/Km </t>
  </si>
  <si>
    <t xml:space="preserve">642 ch tichete de masă </t>
  </si>
  <si>
    <t>658.09 cheltuieli de judecată</t>
  </si>
  <si>
    <t>654 Pierderi din creanțe</t>
  </si>
  <si>
    <t>Nr.
cr.</t>
  </si>
  <si>
    <t>622 ch privind comis. și onorarii</t>
  </si>
  <si>
    <t>624 ch cu transp. de bunuri și pers.</t>
  </si>
  <si>
    <t>658.07 Imput. avans spre decontare</t>
  </si>
  <si>
    <t>Ch activ aux. altele decat tr public</t>
  </si>
  <si>
    <t>Autobuze- chelt. directe și ind./Km</t>
  </si>
  <si>
    <t>Nr km X cost/km (rd47 x rd 51)=rd 41</t>
  </si>
  <si>
    <t>Venituri activ diverse si alte venituri</t>
  </si>
  <si>
    <t>Venit. din comp. perioada înregistr.</t>
  </si>
  <si>
    <t>Rezult. total  înregit.-comp. înregistr.</t>
  </si>
  <si>
    <t>Despag.amenzi,penalit.,imp prof</t>
  </si>
  <si>
    <t>Rezultat recalc. verificat cu rd 54</t>
  </si>
  <si>
    <t>Dif ch eligibile de repart. rd31-rd32</t>
  </si>
  <si>
    <t xml:space="preserve">645 Ch  asig. prot. socială </t>
  </si>
  <si>
    <t>6028 ch privind alte marter cons</t>
  </si>
  <si>
    <t>Cheltuieli indirecte autobuze</t>
  </si>
  <si>
    <t>Prof rezon.4,28% din ch elig rd 41+42</t>
  </si>
  <si>
    <t>Compens. pt ch calcul.(rd 54+41+42-56)</t>
  </si>
  <si>
    <t>Ch troleibuze</t>
  </si>
  <si>
    <t>Troleibuze</t>
  </si>
  <si>
    <t>603 ch cu ob inventar</t>
  </si>
  <si>
    <t>Trim. 
II 2024</t>
  </si>
  <si>
    <t>Ianuarie</t>
  </si>
  <si>
    <t>Februarie</t>
  </si>
  <si>
    <t>Martie</t>
  </si>
  <si>
    <t>Aprilie</t>
  </si>
  <si>
    <t>Mai</t>
  </si>
  <si>
    <t xml:space="preserve">Calculul compensației pentru  perioada
 01.01.2024 - 30.06.2024.2024 la TRANSURB SA VASLUI </t>
  </si>
  <si>
    <t>Iunie</t>
  </si>
  <si>
    <t>Iulie</t>
  </si>
  <si>
    <t>August</t>
  </si>
  <si>
    <t>Septembrie</t>
  </si>
  <si>
    <t>TOTAL 30.09.2024</t>
  </si>
  <si>
    <t>Trim III 2024</t>
  </si>
</sst>
</file>

<file path=xl/styles.xml><?xml version="1.0" encoding="utf-8"?>
<styleSheet xmlns="http://schemas.openxmlformats.org/spreadsheetml/2006/main">
  <numFmts count="2">
    <numFmt numFmtId="164" formatCode="#,##0.0000"/>
    <numFmt numFmtId="165" formatCode="#,##0.00000"/>
  </numFmts>
  <fonts count="1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/>
    <xf numFmtId="3" fontId="7" fillId="0" borderId="0" xfId="0" applyNumberFormat="1" applyFont="1"/>
    <xf numFmtId="3" fontId="9" fillId="0" borderId="0" xfId="0" applyNumberFormat="1" applyFont="1"/>
    <xf numFmtId="0" fontId="9" fillId="0" borderId="0" xfId="0" applyFont="1"/>
    <xf numFmtId="165" fontId="8" fillId="0" borderId="1" xfId="0" applyNumberFormat="1" applyFont="1" applyBorder="1"/>
    <xf numFmtId="164" fontId="8" fillId="0" borderId="1" xfId="0" applyNumberFormat="1" applyFont="1" applyBorder="1"/>
    <xf numFmtId="4" fontId="8" fillId="0" borderId="1" xfId="0" applyNumberFormat="1" applyFont="1" applyBorder="1"/>
    <xf numFmtId="0" fontId="8" fillId="0" borderId="0" xfId="0" applyFont="1"/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2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92"/>
  <sheetViews>
    <sheetView tabSelected="1" topLeftCell="A55" workbookViewId="0">
      <selection activeCell="L40" sqref="L40"/>
    </sheetView>
  </sheetViews>
  <sheetFormatPr defaultColWidth="9.140625" defaultRowHeight="12"/>
  <cols>
    <col min="1" max="1" width="4.42578125" style="6" customWidth="1"/>
    <col min="2" max="2" width="37.7109375" style="5" bestFit="1" customWidth="1"/>
    <col min="3" max="5" width="9" style="1" bestFit="1" customWidth="1"/>
    <col min="6" max="6" width="8.28515625" style="1" hidden="1" customWidth="1"/>
    <col min="7" max="7" width="12" style="1" customWidth="1"/>
    <col min="8" max="12" width="14.140625" style="1" customWidth="1"/>
    <col min="13" max="13" width="17.5703125" style="1" bestFit="1" customWidth="1"/>
    <col min="14" max="14" width="16.7109375" style="1" customWidth="1"/>
    <col min="15" max="16384" width="9.140625" style="1"/>
  </cols>
  <sheetData>
    <row r="1" spans="1:14" ht="32.450000000000003" customHeight="1">
      <c r="A1" s="25" t="s">
        <v>75</v>
      </c>
      <c r="B1" s="25"/>
      <c r="C1" s="25"/>
      <c r="D1" s="25"/>
      <c r="E1" s="25"/>
      <c r="F1" s="25"/>
    </row>
    <row r="2" spans="1:14" ht="31.5">
      <c r="A2" s="9" t="s">
        <v>48</v>
      </c>
      <c r="B2" s="10" t="s">
        <v>38</v>
      </c>
      <c r="C2" s="10" t="s">
        <v>70</v>
      </c>
      <c r="D2" s="10" t="s">
        <v>71</v>
      </c>
      <c r="E2" s="10" t="s">
        <v>72</v>
      </c>
      <c r="F2" s="9" t="s">
        <v>69</v>
      </c>
      <c r="G2" s="10" t="s">
        <v>73</v>
      </c>
      <c r="H2" s="10" t="s">
        <v>74</v>
      </c>
      <c r="I2" s="10" t="s">
        <v>76</v>
      </c>
      <c r="J2" s="10" t="s">
        <v>77</v>
      </c>
      <c r="K2" s="10" t="s">
        <v>78</v>
      </c>
      <c r="L2" s="10" t="s">
        <v>79</v>
      </c>
      <c r="M2" s="9" t="s">
        <v>80</v>
      </c>
      <c r="N2" s="9" t="s">
        <v>81</v>
      </c>
    </row>
    <row r="3" spans="1:14" ht="15.75">
      <c r="A3" s="11">
        <v>1</v>
      </c>
      <c r="B3" s="12" t="s">
        <v>22</v>
      </c>
      <c r="C3" s="13">
        <v>4355</v>
      </c>
      <c r="D3" s="13">
        <v>7800</v>
      </c>
      <c r="E3" s="13">
        <v>4390</v>
      </c>
      <c r="F3" s="13" t="e">
        <f>#REF!+#REF!+#REF!</f>
        <v>#REF!</v>
      </c>
      <c r="G3" s="13">
        <v>10745.99</v>
      </c>
      <c r="H3" s="13">
        <v>3835.46</v>
      </c>
      <c r="I3" s="13">
        <v>8983.4500000000007</v>
      </c>
      <c r="J3" s="13">
        <v>4888.63</v>
      </c>
      <c r="K3" s="13">
        <v>10178.959999999999</v>
      </c>
      <c r="L3" s="13">
        <v>8512.31</v>
      </c>
      <c r="M3" s="13">
        <f>C3+D3+E3+G3+H3+I3+J3+K3+L3</f>
        <v>63689.799999999988</v>
      </c>
      <c r="N3" s="13">
        <f>J3+K3+L3</f>
        <v>23579.9</v>
      </c>
    </row>
    <row r="4" spans="1:14" ht="15.75">
      <c r="A4" s="11">
        <v>2</v>
      </c>
      <c r="B4" s="12" t="s">
        <v>23</v>
      </c>
      <c r="C4" s="13">
        <v>136102</v>
      </c>
      <c r="D4" s="13">
        <v>118012</v>
      </c>
      <c r="E4" s="13">
        <v>126507</v>
      </c>
      <c r="F4" s="13" t="e">
        <f>#REF!+#REF!+#REF!</f>
        <v>#REF!</v>
      </c>
      <c r="G4" s="13">
        <v>116662.43</v>
      </c>
      <c r="H4" s="13">
        <v>128874.18</v>
      </c>
      <c r="I4" s="13">
        <v>118349.25</v>
      </c>
      <c r="J4" s="13">
        <v>135842.63</v>
      </c>
      <c r="K4" s="13">
        <v>135016.04999999999</v>
      </c>
      <c r="L4" s="13">
        <v>127334.9</v>
      </c>
      <c r="M4" s="13">
        <f t="shared" ref="M4:M32" si="0">C4+D4+E4+G4+H4+I4+J4+K4+L4</f>
        <v>1142700.44</v>
      </c>
      <c r="N4" s="13">
        <f t="shared" ref="N4:N34" si="1">J4+K4+L4</f>
        <v>398193.57999999996</v>
      </c>
    </row>
    <row r="5" spans="1:14" ht="15.75">
      <c r="A5" s="11">
        <v>3</v>
      </c>
      <c r="B5" s="12" t="s">
        <v>39</v>
      </c>
      <c r="C5" s="13">
        <v>14789</v>
      </c>
      <c r="D5" s="13">
        <v>21050</v>
      </c>
      <c r="E5" s="13">
        <v>14188</v>
      </c>
      <c r="F5" s="13" t="e">
        <f>#REF!+#REF!+#REF!</f>
        <v>#REF!</v>
      </c>
      <c r="G5" s="13">
        <v>12470.51</v>
      </c>
      <c r="H5" s="13">
        <v>5792.35</v>
      </c>
      <c r="I5" s="13">
        <v>10321.790000000001</v>
      </c>
      <c r="J5" s="13">
        <v>8812.0400000000009</v>
      </c>
      <c r="K5" s="13">
        <v>13371.92</v>
      </c>
      <c r="L5" s="13">
        <v>22002.59</v>
      </c>
      <c r="M5" s="13">
        <f t="shared" si="0"/>
        <v>122798.2</v>
      </c>
      <c r="N5" s="13">
        <f t="shared" si="1"/>
        <v>44186.55</v>
      </c>
    </row>
    <row r="6" spans="1:14" ht="15.75">
      <c r="A6" s="11">
        <v>4</v>
      </c>
      <c r="B6" s="12" t="s">
        <v>62</v>
      </c>
      <c r="C6" s="13">
        <v>0</v>
      </c>
      <c r="D6" s="13">
        <v>718</v>
      </c>
      <c r="E6" s="13">
        <v>0</v>
      </c>
      <c r="F6" s="13" t="e">
        <f>#REF!+#REF!+#REF!</f>
        <v>#REF!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f t="shared" si="0"/>
        <v>718</v>
      </c>
      <c r="N6" s="13">
        <f t="shared" si="1"/>
        <v>0</v>
      </c>
    </row>
    <row r="7" spans="1:14" ht="15.75">
      <c r="A7" s="11">
        <v>5</v>
      </c>
      <c r="B7" s="12" t="s">
        <v>68</v>
      </c>
      <c r="C7" s="13">
        <v>1956</v>
      </c>
      <c r="D7" s="13">
        <v>715</v>
      </c>
      <c r="E7" s="13">
        <v>632</v>
      </c>
      <c r="F7" s="13" t="e">
        <f>#REF!+#REF!+#REF!</f>
        <v>#REF!</v>
      </c>
      <c r="G7" s="13">
        <v>252.94</v>
      </c>
      <c r="H7" s="13">
        <v>0</v>
      </c>
      <c r="I7" s="13">
        <v>0</v>
      </c>
      <c r="J7" s="13">
        <v>253.4</v>
      </c>
      <c r="K7" s="13">
        <v>1005.05</v>
      </c>
      <c r="L7" s="13">
        <v>0</v>
      </c>
      <c r="M7" s="13">
        <f t="shared" si="0"/>
        <v>4814.3900000000003</v>
      </c>
      <c r="N7" s="13">
        <f t="shared" si="1"/>
        <v>1258.45</v>
      </c>
    </row>
    <row r="8" spans="1:14" ht="15.75">
      <c r="A8" s="11">
        <v>6</v>
      </c>
      <c r="B8" s="12" t="s">
        <v>34</v>
      </c>
      <c r="C8" s="13">
        <v>12959</v>
      </c>
      <c r="D8" s="13">
        <v>12818</v>
      </c>
      <c r="E8" s="13">
        <v>7791</v>
      </c>
      <c r="F8" s="13" t="e">
        <f>#REF!+#REF!+#REF!</f>
        <v>#REF!</v>
      </c>
      <c r="G8" s="13">
        <v>6151.53</v>
      </c>
      <c r="H8" s="13">
        <v>4886.01</v>
      </c>
      <c r="I8" s="13">
        <v>4544.17</v>
      </c>
      <c r="J8" s="13">
        <v>5411.57</v>
      </c>
      <c r="K8" s="13">
        <v>6615.69</v>
      </c>
      <c r="L8" s="13">
        <v>6062.02</v>
      </c>
      <c r="M8" s="13">
        <f t="shared" si="0"/>
        <v>67238.990000000005</v>
      </c>
      <c r="N8" s="13">
        <f t="shared" si="1"/>
        <v>18089.28</v>
      </c>
    </row>
    <row r="9" spans="1:14" ht="15.75">
      <c r="A9" s="11">
        <v>7</v>
      </c>
      <c r="B9" s="12" t="s">
        <v>41</v>
      </c>
      <c r="C9" s="13">
        <v>2245</v>
      </c>
      <c r="D9" s="13">
        <v>1239</v>
      </c>
      <c r="E9" s="13">
        <v>3129</v>
      </c>
      <c r="F9" s="13" t="e">
        <f>#REF!+#REF!+#REF!</f>
        <v>#REF!</v>
      </c>
      <c r="G9" s="13">
        <v>2338.0100000000002</v>
      </c>
      <c r="H9" s="13">
        <v>1960.64</v>
      </c>
      <c r="I9" s="13">
        <v>1760.75</v>
      </c>
      <c r="J9" s="13">
        <v>1965.6</v>
      </c>
      <c r="K9" s="13">
        <v>2542.27</v>
      </c>
      <c r="L9" s="13">
        <v>2527.64</v>
      </c>
      <c r="M9" s="13">
        <f t="shared" si="0"/>
        <v>19707.91</v>
      </c>
      <c r="N9" s="13">
        <f t="shared" si="1"/>
        <v>7035.51</v>
      </c>
    </row>
    <row r="10" spans="1:14" ht="15.75">
      <c r="A10" s="11">
        <v>8</v>
      </c>
      <c r="B10" s="12" t="s">
        <v>35</v>
      </c>
      <c r="C10" s="13"/>
      <c r="D10" s="13"/>
      <c r="E10" s="13">
        <v>5141</v>
      </c>
      <c r="F10" s="13" t="e">
        <f>#REF!+#REF!+#REF!</f>
        <v>#REF!</v>
      </c>
      <c r="G10" s="13">
        <v>0</v>
      </c>
      <c r="H10" s="13">
        <v>0</v>
      </c>
      <c r="I10" s="13">
        <v>0</v>
      </c>
      <c r="J10" s="13">
        <v>0</v>
      </c>
      <c r="K10" s="13">
        <v>20771.45</v>
      </c>
      <c r="L10" s="13">
        <v>0</v>
      </c>
      <c r="M10" s="13">
        <f t="shared" si="0"/>
        <v>25912.45</v>
      </c>
      <c r="N10" s="13">
        <f t="shared" si="1"/>
        <v>20771.45</v>
      </c>
    </row>
    <row r="11" spans="1:14" ht="15.75">
      <c r="A11" s="11">
        <v>9</v>
      </c>
      <c r="B11" s="12" t="s">
        <v>36</v>
      </c>
      <c r="C11" s="13">
        <v>35340</v>
      </c>
      <c r="D11" s="13">
        <v>71735</v>
      </c>
      <c r="E11" s="13">
        <v>895</v>
      </c>
      <c r="F11" s="13" t="e">
        <f>#REF!+#REF!+#REF!</f>
        <v>#REF!</v>
      </c>
      <c r="G11" s="13">
        <v>136886.79999999999</v>
      </c>
      <c r="H11" s="13">
        <v>23826.84</v>
      </c>
      <c r="I11" s="13">
        <v>180616.76</v>
      </c>
      <c r="J11" s="13">
        <v>10429.65</v>
      </c>
      <c r="K11" s="13">
        <v>20233.25</v>
      </c>
      <c r="L11" s="13">
        <v>61084.52</v>
      </c>
      <c r="M11" s="13">
        <f t="shared" si="0"/>
        <v>541047.82000000007</v>
      </c>
      <c r="N11" s="13">
        <f t="shared" si="1"/>
        <v>91747.42</v>
      </c>
    </row>
    <row r="12" spans="1:14" ht="15.75">
      <c r="A12" s="11">
        <v>10</v>
      </c>
      <c r="B12" s="12" t="s">
        <v>37</v>
      </c>
      <c r="C12" s="13">
        <v>800</v>
      </c>
      <c r="D12" s="13">
        <v>800</v>
      </c>
      <c r="E12" s="13">
        <v>2100</v>
      </c>
      <c r="F12" s="13" t="e">
        <f>#REF!+#REF!+#REF!</f>
        <v>#REF!</v>
      </c>
      <c r="G12" s="13">
        <v>400</v>
      </c>
      <c r="H12" s="13">
        <v>0</v>
      </c>
      <c r="I12" s="13">
        <v>400</v>
      </c>
      <c r="J12" s="13">
        <v>800</v>
      </c>
      <c r="K12" s="13">
        <v>0</v>
      </c>
      <c r="L12" s="13">
        <v>0</v>
      </c>
      <c r="M12" s="13">
        <f t="shared" si="0"/>
        <v>5300</v>
      </c>
      <c r="N12" s="13">
        <f t="shared" si="1"/>
        <v>800</v>
      </c>
    </row>
    <row r="13" spans="1:14" ht="15.75">
      <c r="A13" s="11">
        <v>11</v>
      </c>
      <c r="B13" s="12" t="s">
        <v>49</v>
      </c>
      <c r="C13" s="13"/>
      <c r="D13" s="13"/>
      <c r="E13" s="13"/>
      <c r="F13" s="13" t="e">
        <f>#REF!+#REF!+#REF!</f>
        <v>#REF!</v>
      </c>
      <c r="G13" s="13"/>
      <c r="H13" s="13"/>
      <c r="I13" s="13"/>
      <c r="J13" s="13"/>
      <c r="K13" s="13"/>
      <c r="L13" s="13"/>
      <c r="M13" s="13">
        <f t="shared" si="0"/>
        <v>0</v>
      </c>
      <c r="N13" s="13">
        <f t="shared" si="1"/>
        <v>0</v>
      </c>
    </row>
    <row r="14" spans="1:14" ht="15.75">
      <c r="A14" s="11">
        <v>12</v>
      </c>
      <c r="B14" s="12" t="s">
        <v>33</v>
      </c>
      <c r="C14" s="13"/>
      <c r="D14" s="13"/>
      <c r="E14" s="13">
        <v>68</v>
      </c>
      <c r="F14" s="13" t="e">
        <f>#REF!+#REF!+#REF!</f>
        <v>#REF!</v>
      </c>
      <c r="G14" s="13">
        <v>0</v>
      </c>
      <c r="H14" s="13">
        <v>117.24</v>
      </c>
      <c r="I14" s="13">
        <v>95.31</v>
      </c>
      <c r="J14" s="13">
        <v>69.709999999999994</v>
      </c>
      <c r="K14" s="13">
        <v>17.2</v>
      </c>
      <c r="L14" s="13">
        <v>0</v>
      </c>
      <c r="M14" s="13">
        <f t="shared" si="0"/>
        <v>367.46</v>
      </c>
      <c r="N14" s="13">
        <f t="shared" si="1"/>
        <v>86.91</v>
      </c>
    </row>
    <row r="15" spans="1:14" ht="15.75">
      <c r="A15" s="11">
        <v>13</v>
      </c>
      <c r="B15" s="12" t="s">
        <v>32</v>
      </c>
      <c r="C15" s="13"/>
      <c r="D15" s="13"/>
      <c r="E15" s="13"/>
      <c r="F15" s="13" t="e">
        <f>#REF!+#REF!+#REF!</f>
        <v>#REF!</v>
      </c>
      <c r="G15" s="13"/>
      <c r="H15" s="13"/>
      <c r="I15" s="13"/>
      <c r="J15" s="13"/>
      <c r="K15" s="13"/>
      <c r="L15" s="13"/>
      <c r="M15" s="13">
        <f t="shared" si="0"/>
        <v>0</v>
      </c>
      <c r="N15" s="13">
        <f t="shared" si="1"/>
        <v>0</v>
      </c>
    </row>
    <row r="16" spans="1:14" ht="15.75">
      <c r="A16" s="11">
        <v>14</v>
      </c>
      <c r="B16" s="12" t="s">
        <v>50</v>
      </c>
      <c r="C16" s="13"/>
      <c r="D16" s="13"/>
      <c r="E16" s="13"/>
      <c r="F16" s="13" t="e">
        <f>#REF!+#REF!+#REF!</f>
        <v>#REF!</v>
      </c>
      <c r="G16" s="13"/>
      <c r="H16" s="13"/>
      <c r="I16" s="13"/>
      <c r="J16" s="13"/>
      <c r="K16" s="13"/>
      <c r="L16" s="13"/>
      <c r="M16" s="13">
        <f t="shared" si="0"/>
        <v>0</v>
      </c>
      <c r="N16" s="13">
        <f t="shared" si="1"/>
        <v>0</v>
      </c>
    </row>
    <row r="17" spans="1:14" ht="18" customHeight="1">
      <c r="A17" s="11">
        <v>15</v>
      </c>
      <c r="B17" s="12" t="s">
        <v>31</v>
      </c>
      <c r="C17" s="13"/>
      <c r="D17" s="13">
        <v>512</v>
      </c>
      <c r="E17" s="13"/>
      <c r="F17" s="13" t="e">
        <f>#REF!+#REF!+#REF!</f>
        <v>#REF!</v>
      </c>
      <c r="G17" s="13">
        <v>74.400000000000006</v>
      </c>
      <c r="H17" s="13">
        <v>24</v>
      </c>
      <c r="I17" s="13">
        <v>0</v>
      </c>
      <c r="J17" s="13">
        <v>0</v>
      </c>
      <c r="K17" s="13">
        <v>0</v>
      </c>
      <c r="L17" s="13">
        <v>1671.16</v>
      </c>
      <c r="M17" s="13">
        <f t="shared" si="0"/>
        <v>2281.56</v>
      </c>
      <c r="N17" s="13">
        <f t="shared" si="1"/>
        <v>1671.16</v>
      </c>
    </row>
    <row r="18" spans="1:14" ht="15.75">
      <c r="A18" s="11">
        <v>16</v>
      </c>
      <c r="B18" s="12" t="s">
        <v>30</v>
      </c>
      <c r="C18" s="13">
        <v>1006</v>
      </c>
      <c r="D18" s="13">
        <v>1208</v>
      </c>
      <c r="E18" s="13">
        <v>1014</v>
      </c>
      <c r="F18" s="13" t="e">
        <f>#REF!+#REF!+#REF!</f>
        <v>#REF!</v>
      </c>
      <c r="G18" s="13">
        <v>1050.4000000000001</v>
      </c>
      <c r="H18" s="13">
        <v>908.89</v>
      </c>
      <c r="I18" s="13">
        <v>1028.23</v>
      </c>
      <c r="J18" s="13">
        <v>985.68</v>
      </c>
      <c r="K18" s="13">
        <v>1312.34</v>
      </c>
      <c r="L18" s="13">
        <v>1060.3800000000001</v>
      </c>
      <c r="M18" s="13">
        <f t="shared" si="0"/>
        <v>9573.9200000000019</v>
      </c>
      <c r="N18" s="13">
        <f t="shared" si="1"/>
        <v>3358.4</v>
      </c>
    </row>
    <row r="19" spans="1:14" ht="15.75">
      <c r="A19" s="11">
        <v>17</v>
      </c>
      <c r="B19" s="12" t="s">
        <v>29</v>
      </c>
      <c r="C19" s="13">
        <v>654</v>
      </c>
      <c r="D19" s="13">
        <v>469</v>
      </c>
      <c r="E19" s="13">
        <v>454</v>
      </c>
      <c r="F19" s="13" t="e">
        <f>#REF!+#REF!+#REF!</f>
        <v>#REF!</v>
      </c>
      <c r="G19" s="13">
        <v>488.98</v>
      </c>
      <c r="H19" s="13">
        <v>405.41</v>
      </c>
      <c r="I19" s="13">
        <v>406.04</v>
      </c>
      <c r="J19" s="13">
        <v>621.57000000000005</v>
      </c>
      <c r="K19" s="13">
        <v>267.02</v>
      </c>
      <c r="L19" s="13">
        <v>468.46</v>
      </c>
      <c r="M19" s="13">
        <f t="shared" si="0"/>
        <v>4234.4799999999996</v>
      </c>
      <c r="N19" s="13">
        <f t="shared" si="1"/>
        <v>1357.05</v>
      </c>
    </row>
    <row r="20" spans="1:14" ht="15.75">
      <c r="A20" s="11">
        <v>18</v>
      </c>
      <c r="B20" s="12" t="s">
        <v>28</v>
      </c>
      <c r="C20" s="13">
        <v>60312</v>
      </c>
      <c r="D20" s="13">
        <v>19842</v>
      </c>
      <c r="E20" s="13">
        <v>28144</v>
      </c>
      <c r="F20" s="13" t="e">
        <f>#REF!+#REF!+#REF!</f>
        <v>#REF!</v>
      </c>
      <c r="G20" s="13">
        <v>25487.66</v>
      </c>
      <c r="H20" s="13">
        <v>32239.25</v>
      </c>
      <c r="I20" s="13">
        <v>31753.67</v>
      </c>
      <c r="J20" s="13">
        <v>19916.75</v>
      </c>
      <c r="K20" s="13">
        <v>7344.59</v>
      </c>
      <c r="L20" s="13">
        <v>30858.58</v>
      </c>
      <c r="M20" s="13">
        <f t="shared" si="0"/>
        <v>255898.5</v>
      </c>
      <c r="N20" s="13">
        <f t="shared" si="1"/>
        <v>58119.92</v>
      </c>
    </row>
    <row r="21" spans="1:14" ht="15.75">
      <c r="A21" s="11">
        <v>19</v>
      </c>
      <c r="B21" s="12" t="s">
        <v>27</v>
      </c>
      <c r="C21" s="13">
        <v>4996</v>
      </c>
      <c r="D21" s="13">
        <v>7079</v>
      </c>
      <c r="E21" s="13">
        <v>81851</v>
      </c>
      <c r="F21" s="13" t="e">
        <f>#REF!+#REF!+#REF!</f>
        <v>#REF!</v>
      </c>
      <c r="G21" s="13">
        <v>5096.53</v>
      </c>
      <c r="H21" s="13">
        <v>5484.42</v>
      </c>
      <c r="I21" s="13">
        <v>35251.22</v>
      </c>
      <c r="J21" s="13">
        <v>6140.65</v>
      </c>
      <c r="K21" s="13">
        <v>831.46</v>
      </c>
      <c r="L21" s="13">
        <v>95919.14</v>
      </c>
      <c r="M21" s="13">
        <f t="shared" si="0"/>
        <v>242649.41999999998</v>
      </c>
      <c r="N21" s="13">
        <f t="shared" si="1"/>
        <v>102891.25</v>
      </c>
    </row>
    <row r="22" spans="1:14" ht="15.75">
      <c r="A22" s="11">
        <v>20</v>
      </c>
      <c r="B22" s="12" t="s">
        <v>26</v>
      </c>
      <c r="C22" s="13">
        <v>464607</v>
      </c>
      <c r="D22" s="13">
        <v>452448</v>
      </c>
      <c r="E22" s="13">
        <v>458664</v>
      </c>
      <c r="F22" s="13" t="e">
        <f>#REF!+#REF!+#REF!</f>
        <v>#REF!</v>
      </c>
      <c r="G22" s="13">
        <v>467492</v>
      </c>
      <c r="H22" s="13">
        <v>465704</v>
      </c>
      <c r="I22" s="13">
        <v>549453</v>
      </c>
      <c r="J22" s="13">
        <v>480859</v>
      </c>
      <c r="K22" s="13">
        <v>482710</v>
      </c>
      <c r="L22" s="13">
        <v>494782</v>
      </c>
      <c r="M22" s="13">
        <f t="shared" si="0"/>
        <v>4316719</v>
      </c>
      <c r="N22" s="13">
        <f t="shared" si="1"/>
        <v>1458351</v>
      </c>
    </row>
    <row r="23" spans="1:14" ht="15.75">
      <c r="A23" s="11">
        <v>21</v>
      </c>
      <c r="B23" s="12" t="s">
        <v>45</v>
      </c>
      <c r="C23" s="13">
        <v>25058</v>
      </c>
      <c r="D23" s="13">
        <v>26027</v>
      </c>
      <c r="E23" s="13">
        <v>46470</v>
      </c>
      <c r="F23" s="13" t="e">
        <f>#REF!+#REF!+#REF!</f>
        <v>#REF!</v>
      </c>
      <c r="G23" s="13">
        <v>47730</v>
      </c>
      <c r="H23" s="13">
        <v>43860</v>
      </c>
      <c r="I23" s="13">
        <v>41880</v>
      </c>
      <c r="J23" s="13">
        <v>65260</v>
      </c>
      <c r="K23" s="13">
        <v>61150</v>
      </c>
      <c r="L23" s="13">
        <v>57640</v>
      </c>
      <c r="M23" s="13">
        <f t="shared" si="0"/>
        <v>415075</v>
      </c>
      <c r="N23" s="13">
        <f t="shared" si="1"/>
        <v>184050</v>
      </c>
    </row>
    <row r="24" spans="1:14" ht="15.75">
      <c r="A24" s="11">
        <v>22</v>
      </c>
      <c r="B24" s="12" t="s">
        <v>61</v>
      </c>
      <c r="C24" s="13">
        <v>5415</v>
      </c>
      <c r="D24" s="13">
        <v>3486</v>
      </c>
      <c r="E24" s="13">
        <v>1918</v>
      </c>
      <c r="F24" s="13" t="e">
        <f>#REF!+#REF!+#REF!</f>
        <v>#REF!</v>
      </c>
      <c r="G24" s="13">
        <v>26568</v>
      </c>
      <c r="H24" s="13">
        <v>1229</v>
      </c>
      <c r="I24" s="13">
        <v>2488.39</v>
      </c>
      <c r="J24" s="13">
        <v>1515.12</v>
      </c>
      <c r="K24" s="13">
        <v>3774.66</v>
      </c>
      <c r="L24" s="13">
        <v>2392</v>
      </c>
      <c r="M24" s="13">
        <f t="shared" si="0"/>
        <v>48786.17</v>
      </c>
      <c r="N24" s="13">
        <f t="shared" si="1"/>
        <v>7681.78</v>
      </c>
    </row>
    <row r="25" spans="1:14" ht="15.75">
      <c r="A25" s="11">
        <v>23</v>
      </c>
      <c r="B25" s="12" t="s">
        <v>40</v>
      </c>
      <c r="C25" s="13">
        <v>10576</v>
      </c>
      <c r="D25" s="13">
        <v>10255</v>
      </c>
      <c r="E25" s="13">
        <v>10363</v>
      </c>
      <c r="F25" s="13" t="e">
        <f>#REF!+#REF!+#REF!</f>
        <v>#REF!</v>
      </c>
      <c r="G25" s="13">
        <v>10543</v>
      </c>
      <c r="H25" s="13">
        <v>10504</v>
      </c>
      <c r="I25" s="13">
        <v>12416</v>
      </c>
      <c r="J25" s="13">
        <v>10845</v>
      </c>
      <c r="K25" s="13">
        <v>10945</v>
      </c>
      <c r="L25" s="13">
        <v>11186</v>
      </c>
      <c r="M25" s="13">
        <f t="shared" si="0"/>
        <v>97633</v>
      </c>
      <c r="N25" s="13">
        <f t="shared" si="1"/>
        <v>32976</v>
      </c>
    </row>
    <row r="26" spans="1:14" ht="15.75">
      <c r="A26" s="11">
        <v>24</v>
      </c>
      <c r="B26" s="12" t="s">
        <v>47</v>
      </c>
      <c r="C26" s="13"/>
      <c r="D26" s="13"/>
      <c r="E26" s="13"/>
      <c r="F26" s="13" t="e">
        <f>#REF!+#REF!+#REF!</f>
        <v>#REF!</v>
      </c>
      <c r="G26" s="13"/>
      <c r="H26" s="13"/>
      <c r="I26" s="13"/>
      <c r="J26" s="13"/>
      <c r="K26" s="13"/>
      <c r="L26" s="13"/>
      <c r="M26" s="13">
        <f t="shared" si="0"/>
        <v>0</v>
      </c>
      <c r="N26" s="13">
        <f t="shared" si="1"/>
        <v>0</v>
      </c>
    </row>
    <row r="27" spans="1:14" ht="15.75">
      <c r="A27" s="11">
        <v>25</v>
      </c>
      <c r="B27" s="12" t="s">
        <v>42</v>
      </c>
      <c r="C27" s="13"/>
      <c r="D27" s="13"/>
      <c r="E27" s="13">
        <v>1000</v>
      </c>
      <c r="F27" s="13" t="e">
        <f>#REF!+#REF!+#REF!</f>
        <v>#REF!</v>
      </c>
      <c r="G27" s="13">
        <v>0</v>
      </c>
      <c r="H27" s="13">
        <v>0</v>
      </c>
      <c r="I27" s="13">
        <v>0</v>
      </c>
      <c r="J27" s="13">
        <v>317</v>
      </c>
      <c r="K27" s="13">
        <v>148</v>
      </c>
      <c r="L27" s="13">
        <v>49</v>
      </c>
      <c r="M27" s="13">
        <f t="shared" si="0"/>
        <v>1514</v>
      </c>
      <c r="N27" s="13">
        <f t="shared" si="1"/>
        <v>514</v>
      </c>
    </row>
    <row r="28" spans="1:14" ht="15.75">
      <c r="A28" s="11">
        <v>26</v>
      </c>
      <c r="B28" s="12" t="s">
        <v>51</v>
      </c>
      <c r="C28" s="13"/>
      <c r="D28" s="13"/>
      <c r="E28" s="13"/>
      <c r="F28" s="13" t="e">
        <f>#REF!+#REF!+#REF!</f>
        <v>#REF!</v>
      </c>
      <c r="G28" s="13"/>
      <c r="H28" s="13"/>
      <c r="I28" s="13"/>
      <c r="J28" s="13"/>
      <c r="K28" s="13">
        <v>1937.71</v>
      </c>
      <c r="L28" s="13"/>
      <c r="M28" s="13">
        <f t="shared" si="0"/>
        <v>1937.71</v>
      </c>
      <c r="N28" s="13">
        <f t="shared" si="1"/>
        <v>1937.71</v>
      </c>
    </row>
    <row r="29" spans="1:14" ht="15.75">
      <c r="A29" s="11">
        <v>27</v>
      </c>
      <c r="B29" s="12" t="s">
        <v>25</v>
      </c>
      <c r="C29" s="13">
        <v>14</v>
      </c>
      <c r="D29" s="13">
        <v>3</v>
      </c>
      <c r="E29" s="13">
        <v>19</v>
      </c>
      <c r="F29" s="13" t="e">
        <f>#REF!+#REF!+#REF!</f>
        <v>#REF!</v>
      </c>
      <c r="G29" s="13">
        <v>0</v>
      </c>
      <c r="H29" s="13">
        <v>0</v>
      </c>
      <c r="I29" s="13">
        <v>0</v>
      </c>
      <c r="J29" s="13">
        <v>22.55</v>
      </c>
      <c r="K29" s="13">
        <v>26.65</v>
      </c>
      <c r="L29" s="13">
        <v>0</v>
      </c>
      <c r="M29" s="13">
        <f t="shared" si="0"/>
        <v>85.199999999999989</v>
      </c>
      <c r="N29" s="13">
        <f t="shared" si="1"/>
        <v>49.2</v>
      </c>
    </row>
    <row r="30" spans="1:14" ht="15.75">
      <c r="A30" s="11">
        <v>28</v>
      </c>
      <c r="B30" s="12" t="s">
        <v>46</v>
      </c>
      <c r="C30" s="13"/>
      <c r="D30" s="13"/>
      <c r="E30" s="13"/>
      <c r="F30" s="13" t="e">
        <f>#REF!+#REF!+#REF!</f>
        <v>#REF!</v>
      </c>
      <c r="G30" s="13"/>
      <c r="H30" s="13"/>
      <c r="I30" s="13"/>
      <c r="J30" s="13"/>
      <c r="K30" s="13">
        <v>840.34</v>
      </c>
      <c r="L30" s="13"/>
      <c r="M30" s="13">
        <f t="shared" si="0"/>
        <v>840.34</v>
      </c>
      <c r="N30" s="13">
        <f t="shared" si="1"/>
        <v>840.34</v>
      </c>
    </row>
    <row r="31" spans="1:14" ht="15.75">
      <c r="A31" s="11">
        <v>29</v>
      </c>
      <c r="B31" s="12" t="s">
        <v>24</v>
      </c>
      <c r="C31" s="13">
        <v>4997.32</v>
      </c>
      <c r="D31" s="13">
        <v>4997</v>
      </c>
      <c r="E31" s="13">
        <v>4998</v>
      </c>
      <c r="F31" s="13" t="e">
        <f>#REF!+#REF!+#REF!</f>
        <v>#REF!</v>
      </c>
      <c r="G31" s="13">
        <v>4997</v>
      </c>
      <c r="H31" s="13">
        <v>4997.41</v>
      </c>
      <c r="I31" s="13">
        <v>4997.45</v>
      </c>
      <c r="J31" s="13">
        <v>4997.45</v>
      </c>
      <c r="K31" s="13">
        <v>4997.45</v>
      </c>
      <c r="L31" s="13">
        <v>5168.07</v>
      </c>
      <c r="M31" s="13">
        <f t="shared" si="0"/>
        <v>45147.149999999994</v>
      </c>
      <c r="N31" s="13">
        <f t="shared" si="1"/>
        <v>15162.97</v>
      </c>
    </row>
    <row r="32" spans="1:14" ht="15.75">
      <c r="A32" s="11">
        <v>30</v>
      </c>
      <c r="B32" s="12" t="s">
        <v>43</v>
      </c>
      <c r="C32" s="13"/>
      <c r="D32" s="13"/>
      <c r="E32" s="13"/>
      <c r="F32" s="13" t="e">
        <f>#REF!+#REF!+#REF!</f>
        <v>#REF!</v>
      </c>
      <c r="G32" s="13"/>
      <c r="H32" s="13"/>
      <c r="I32" s="13"/>
      <c r="J32" s="13"/>
      <c r="K32" s="13"/>
      <c r="L32" s="13">
        <v>23273</v>
      </c>
      <c r="M32" s="13">
        <f t="shared" si="0"/>
        <v>23273</v>
      </c>
      <c r="N32" s="13">
        <f t="shared" si="1"/>
        <v>23273</v>
      </c>
    </row>
    <row r="33" spans="1:18" ht="15.75">
      <c r="A33" s="11">
        <v>31</v>
      </c>
      <c r="B33" s="11" t="s">
        <v>0</v>
      </c>
      <c r="C33" s="13">
        <f>SUM(C3:C31)</f>
        <v>786181.32</v>
      </c>
      <c r="D33" s="13">
        <f>SUM(D3:D31)</f>
        <v>761213</v>
      </c>
      <c r="E33" s="13">
        <f>SUM(E3:E32)</f>
        <v>799736</v>
      </c>
      <c r="F33" s="13" t="e">
        <f>#REF!+#REF!+#REF!</f>
        <v>#REF!</v>
      </c>
      <c r="G33" s="13">
        <f t="shared" ref="G33:L33" si="2">SUM(G3:G32)</f>
        <v>875436.17999999993</v>
      </c>
      <c r="H33" s="13">
        <f t="shared" si="2"/>
        <v>734649.10000000009</v>
      </c>
      <c r="I33" s="13">
        <f t="shared" si="2"/>
        <v>1004745.48</v>
      </c>
      <c r="J33" s="13">
        <f t="shared" si="2"/>
        <v>759954</v>
      </c>
      <c r="K33" s="13">
        <f t="shared" si="2"/>
        <v>786037.05999999994</v>
      </c>
      <c r="L33" s="13">
        <f t="shared" si="2"/>
        <v>951991.7699999999</v>
      </c>
      <c r="M33" s="13">
        <f>C33+D33+E33+G33+H33+I33+J33+K33+L33</f>
        <v>7459943.9099999992</v>
      </c>
      <c r="N33" s="13">
        <f t="shared" si="1"/>
        <v>2497982.83</v>
      </c>
      <c r="P33" s="3"/>
    </row>
    <row r="34" spans="1:18" ht="15.75">
      <c r="A34" s="11">
        <v>32</v>
      </c>
      <c r="B34" s="12" t="s">
        <v>58</v>
      </c>
      <c r="C34" s="13">
        <v>14</v>
      </c>
      <c r="D34" s="13">
        <v>3</v>
      </c>
      <c r="E34" s="13">
        <v>1019.41</v>
      </c>
      <c r="F34" s="13" t="e">
        <f>#REF!+#REF!+#REF!</f>
        <v>#REF!</v>
      </c>
      <c r="G34" s="13">
        <v>0</v>
      </c>
      <c r="H34" s="13">
        <v>0</v>
      </c>
      <c r="I34" s="13">
        <v>0</v>
      </c>
      <c r="J34" s="13">
        <v>340</v>
      </c>
      <c r="K34" s="13">
        <v>2953</v>
      </c>
      <c r="L34" s="13">
        <v>48.69</v>
      </c>
      <c r="M34" s="13">
        <f>C34+D34+E34+G34+H34+I34</f>
        <v>1036.4099999999999</v>
      </c>
      <c r="N34" s="13">
        <f t="shared" si="1"/>
        <v>3341.69</v>
      </c>
    </row>
    <row r="35" spans="1:18" s="2" customFormat="1" ht="15.75">
      <c r="A35" s="11">
        <v>33</v>
      </c>
      <c r="B35" s="12" t="s">
        <v>60</v>
      </c>
      <c r="C35" s="13">
        <f>C33-C34</f>
        <v>786167.32</v>
      </c>
      <c r="D35" s="13">
        <f t="shared" ref="D35:E35" si="3">D33-D34</f>
        <v>761210</v>
      </c>
      <c r="E35" s="13">
        <f t="shared" si="3"/>
        <v>798716.59</v>
      </c>
      <c r="F35" s="13" t="e">
        <f>#REF!+#REF!+#REF!</f>
        <v>#REF!</v>
      </c>
      <c r="G35" s="13">
        <f t="shared" ref="G35" si="4">G33-G34</f>
        <v>875436.17999999993</v>
      </c>
      <c r="H35" s="13">
        <f t="shared" ref="H35:K35" si="5">H33-H34</f>
        <v>734649.10000000009</v>
      </c>
      <c r="I35" s="13">
        <f t="shared" si="5"/>
        <v>1004745.48</v>
      </c>
      <c r="J35" s="13">
        <f>J33-J34</f>
        <v>759614</v>
      </c>
      <c r="K35" s="13">
        <f t="shared" si="5"/>
        <v>783084.05999999994</v>
      </c>
      <c r="L35" s="13">
        <f>L33-L34</f>
        <v>951943.08</v>
      </c>
      <c r="M35" s="13">
        <f>M33-M34</f>
        <v>7458907.4999999991</v>
      </c>
      <c r="N35" s="13">
        <f>N33-N34</f>
        <v>2494641.14</v>
      </c>
    </row>
    <row r="36" spans="1:18" ht="15.75">
      <c r="A36" s="11">
        <v>34</v>
      </c>
      <c r="B36" s="12" t="s">
        <v>19</v>
      </c>
      <c r="C36" s="13">
        <v>483259</v>
      </c>
      <c r="D36" s="13">
        <v>425276</v>
      </c>
      <c r="E36" s="13">
        <v>411014</v>
      </c>
      <c r="F36" s="13" t="e">
        <f>#REF!+#REF!+#REF!</f>
        <v>#REF!</v>
      </c>
      <c r="G36" s="13">
        <v>434930</v>
      </c>
      <c r="H36" s="13">
        <v>454759</v>
      </c>
      <c r="I36" s="13">
        <v>497325</v>
      </c>
      <c r="J36" s="13">
        <v>428861</v>
      </c>
      <c r="K36" s="13">
        <v>447499</v>
      </c>
      <c r="L36" s="13">
        <v>445998</v>
      </c>
      <c r="M36" s="13">
        <f>C36+D36+E36+G36+H36+I36+J36+K36+L36</f>
        <v>4028921</v>
      </c>
      <c r="N36" s="13">
        <f t="shared" ref="N36:N41" si="6">J36+K36+L36</f>
        <v>1322358</v>
      </c>
    </row>
    <row r="37" spans="1:18" ht="15.75">
      <c r="A37" s="11">
        <v>35</v>
      </c>
      <c r="B37" s="12" t="s">
        <v>15</v>
      </c>
      <c r="C37" s="13">
        <v>63388</v>
      </c>
      <c r="D37" s="13">
        <v>91991</v>
      </c>
      <c r="E37" s="13">
        <v>45566</v>
      </c>
      <c r="F37" s="13" t="e">
        <f>#REF!+#REF!+#REF!</f>
        <v>#REF!</v>
      </c>
      <c r="G37" s="13">
        <v>161141</v>
      </c>
      <c r="H37" s="13">
        <v>18253</v>
      </c>
      <c r="I37" s="13">
        <v>197252</v>
      </c>
      <c r="J37" s="13">
        <v>57909</v>
      </c>
      <c r="K37" s="13">
        <v>69928</v>
      </c>
      <c r="L37" s="13">
        <v>92423</v>
      </c>
      <c r="M37" s="13">
        <f>C37+D37+E37+G37+H37+I37+J37+K37+L37</f>
        <v>797851</v>
      </c>
      <c r="N37" s="13">
        <f t="shared" si="6"/>
        <v>220260</v>
      </c>
    </row>
    <row r="38" spans="1:18" ht="15.75">
      <c r="A38" s="11">
        <v>36</v>
      </c>
      <c r="B38" s="12" t="s">
        <v>1</v>
      </c>
      <c r="C38" s="13">
        <v>15438</v>
      </c>
      <c r="D38" s="13">
        <v>13661</v>
      </c>
      <c r="E38" s="13">
        <v>14941</v>
      </c>
      <c r="F38" s="13" t="e">
        <f>#REF!+#REF!+#REF!</f>
        <v>#REF!</v>
      </c>
      <c r="G38" s="13">
        <v>13256</v>
      </c>
      <c r="H38" s="13">
        <v>19337</v>
      </c>
      <c r="I38" s="13">
        <v>18201</v>
      </c>
      <c r="J38" s="13">
        <v>15775</v>
      </c>
      <c r="K38" s="13">
        <v>40154</v>
      </c>
      <c r="L38" s="13">
        <v>16001</v>
      </c>
      <c r="M38" s="13">
        <f>C38+D38+E38+G38+H38+I38+J38+K38+L38</f>
        <v>166764</v>
      </c>
      <c r="N38" s="13">
        <f t="shared" si="6"/>
        <v>71930</v>
      </c>
    </row>
    <row r="39" spans="1:18" ht="14.45" customHeight="1">
      <c r="A39" s="11">
        <v>37</v>
      </c>
      <c r="B39" s="12" t="s">
        <v>2</v>
      </c>
      <c r="C39" s="13">
        <f>C36+C37+C38</f>
        <v>562085</v>
      </c>
      <c r="D39" s="13">
        <f t="shared" ref="D39:E39" si="7">D36+D37+D38</f>
        <v>530928</v>
      </c>
      <c r="E39" s="13">
        <f t="shared" si="7"/>
        <v>471521</v>
      </c>
      <c r="F39" s="13" t="e">
        <f>#REF!+#REF!+#REF!</f>
        <v>#REF!</v>
      </c>
      <c r="G39" s="13">
        <f t="shared" ref="G39:H39" si="8">G36+G37+G38</f>
        <v>609327</v>
      </c>
      <c r="H39" s="13">
        <f t="shared" si="8"/>
        <v>492349</v>
      </c>
      <c r="I39" s="13">
        <f t="shared" ref="I39" si="9">I36+I37+I38</f>
        <v>712778</v>
      </c>
      <c r="J39" s="13">
        <f t="shared" ref="J39" si="10">J36+J37+J38</f>
        <v>502545</v>
      </c>
      <c r="K39" s="13">
        <f>K36+K37+K38</f>
        <v>557581</v>
      </c>
      <c r="L39" s="13">
        <f t="shared" ref="L39" si="11">L36+L37+L38</f>
        <v>554422</v>
      </c>
      <c r="M39" s="13">
        <f>C39+D39+E39+G39+H39+I39+J39+K39+L39</f>
        <v>4993536</v>
      </c>
      <c r="N39" s="13">
        <f t="shared" si="6"/>
        <v>1614548</v>
      </c>
    </row>
    <row r="40" spans="1:18" ht="15.75">
      <c r="A40" s="11">
        <v>38</v>
      </c>
      <c r="B40" s="12" t="s">
        <v>3</v>
      </c>
      <c r="C40" s="13">
        <v>224081</v>
      </c>
      <c r="D40" s="13">
        <v>230282</v>
      </c>
      <c r="E40" s="13">
        <v>327195</v>
      </c>
      <c r="F40" s="13" t="e">
        <f>#REF!+#REF!+#REF!</f>
        <v>#REF!</v>
      </c>
      <c r="G40" s="13">
        <v>266110</v>
      </c>
      <c r="H40" s="13">
        <v>242300</v>
      </c>
      <c r="I40" s="13">
        <v>291968</v>
      </c>
      <c r="J40" s="13">
        <v>257069</v>
      </c>
      <c r="K40" s="13">
        <v>225503</v>
      </c>
      <c r="L40" s="13">
        <v>374248</v>
      </c>
      <c r="M40" s="13">
        <f>C40+D40+E40+G40+H40+I40+J40+K40+L40</f>
        <v>2438756</v>
      </c>
      <c r="N40" s="13">
        <f t="shared" si="6"/>
        <v>856820</v>
      </c>
    </row>
    <row r="41" spans="1:18" ht="15.75">
      <c r="A41" s="11">
        <v>39</v>
      </c>
      <c r="B41" s="12" t="s">
        <v>4</v>
      </c>
      <c r="C41" s="13">
        <f>C36+C37+C38+C40</f>
        <v>786166</v>
      </c>
      <c r="D41" s="13">
        <f t="shared" ref="D41:E41" si="12">D36+D37+D38+D40</f>
        <v>761210</v>
      </c>
      <c r="E41" s="13">
        <f t="shared" si="12"/>
        <v>798716</v>
      </c>
      <c r="F41" s="13" t="e">
        <f>#REF!+#REF!+#REF!</f>
        <v>#REF!</v>
      </c>
      <c r="G41" s="13">
        <f t="shared" ref="G41:H41" si="13">G36+G37+G38+G40</f>
        <v>875437</v>
      </c>
      <c r="H41" s="13">
        <f t="shared" si="13"/>
        <v>734649</v>
      </c>
      <c r="I41" s="13">
        <f>I36+I37+I38+I40</f>
        <v>1004746</v>
      </c>
      <c r="J41" s="13">
        <f>J36+J37+J38+J40</f>
        <v>759614</v>
      </c>
      <c r="K41" s="13">
        <f>K36+K37+K38+K40</f>
        <v>783084</v>
      </c>
      <c r="L41" s="13">
        <f>L36+L37+L38+L40</f>
        <v>928670</v>
      </c>
      <c r="M41" s="13">
        <f>M36+M37+M38+M40</f>
        <v>7432292</v>
      </c>
      <c r="N41" s="13">
        <f t="shared" si="6"/>
        <v>2471368</v>
      </c>
    </row>
    <row r="42" spans="1:18" ht="15.75">
      <c r="A42" s="11">
        <v>40</v>
      </c>
      <c r="B42" s="22" t="s">
        <v>18</v>
      </c>
      <c r="C42" s="22"/>
      <c r="D42" s="22"/>
      <c r="E42" s="22"/>
      <c r="F42" s="13"/>
    </row>
    <row r="43" spans="1:18" ht="15.75">
      <c r="A43" s="11">
        <v>41</v>
      </c>
      <c r="B43" s="12" t="s">
        <v>5</v>
      </c>
      <c r="C43" s="13">
        <f>C36+(C40/C39*C36)</f>
        <v>675915.19964774011</v>
      </c>
      <c r="D43" s="13">
        <f t="shared" ref="D43:E43" si="14">D36+(D40/D39*D36)</f>
        <v>609733.04093963781</v>
      </c>
      <c r="E43" s="13">
        <f t="shared" si="14"/>
        <v>696222.34857832419</v>
      </c>
      <c r="F43" s="13" t="e">
        <f>#REF!+#REF!+#REF!</f>
        <v>#REF!</v>
      </c>
      <c r="G43" s="13">
        <f t="shared" ref="G43:I43" si="15">G36+(G40/G39*G36)</f>
        <v>624875.99336645182</v>
      </c>
      <c r="H43" s="13">
        <f t="shared" si="15"/>
        <v>678559.8114162921</v>
      </c>
      <c r="I43" s="13">
        <f t="shared" si="15"/>
        <v>701039.1797305753</v>
      </c>
      <c r="J43" s="13">
        <f>J36+(J40/J39*J36)</f>
        <v>648238.10734163108</v>
      </c>
      <c r="K43" s="13">
        <f>K36+(K40/K39*K36)</f>
        <v>628481.43483368331</v>
      </c>
      <c r="L43" s="13">
        <f>L36+(L40/L39*L36)</f>
        <v>747057.22835673904</v>
      </c>
      <c r="M43" s="13">
        <f>C43+D43+E43+G43+H43+I43+J43+K43+L43</f>
        <v>6010122.3442110755</v>
      </c>
      <c r="N43" s="13">
        <f>J43+K43+L43</f>
        <v>2023776.7705320534</v>
      </c>
    </row>
    <row r="44" spans="1:18" ht="15.75">
      <c r="A44" s="11">
        <v>42</v>
      </c>
      <c r="B44" s="12" t="s">
        <v>66</v>
      </c>
      <c r="C44" s="13">
        <f>C37+(C40/C39*C37)</f>
        <v>88658.281946680654</v>
      </c>
      <c r="D44" s="13">
        <f t="shared" ref="D44:E44" si="16">D37+(D40/D39*D37)</f>
        <v>131890.70666832413</v>
      </c>
      <c r="E44" s="13">
        <f t="shared" si="16"/>
        <v>77184.883082619868</v>
      </c>
      <c r="F44" s="13" t="e">
        <f>#REF!+#REF!+#REF!</f>
        <v>#REF!</v>
      </c>
      <c r="G44" s="13">
        <f t="shared" ref="G44:I44" si="17">G37+(G40/G39*G37)</f>
        <v>231515.74379110069</v>
      </c>
      <c r="H44" s="13">
        <f t="shared" si="17"/>
        <v>27235.859516318709</v>
      </c>
      <c r="I44" s="13">
        <f t="shared" si="17"/>
        <v>278050.32982499461</v>
      </c>
      <c r="J44" s="13">
        <f>J37+(J40/J39*J37)</f>
        <v>87531.439226337941</v>
      </c>
      <c r="K44" s="13">
        <f>K37+(K40/K39*K37)</f>
        <v>98209.045774515267</v>
      </c>
      <c r="L44" s="13">
        <f>L37+(L40/L39*L37)</f>
        <v>154810.71712522232</v>
      </c>
      <c r="M44" s="13">
        <f>C44+D44+E44+G44+H44+I44+J44+K44+L44</f>
        <v>1175087.0069561142</v>
      </c>
      <c r="N44" s="13">
        <f t="shared" ref="N44:N46" si="18">J44+K44+L44</f>
        <v>340551.20212607551</v>
      </c>
    </row>
    <row r="45" spans="1:18" ht="15.75">
      <c r="A45" s="11">
        <v>43</v>
      </c>
      <c r="B45" s="12" t="s">
        <v>52</v>
      </c>
      <c r="C45" s="13">
        <f>C38+(C40/C39*C38)</f>
        <v>21592.518405579227</v>
      </c>
      <c r="D45" s="13">
        <f t="shared" ref="D45:E45" si="19">D38+(D40/D39*D38)</f>
        <v>19586.252392038092</v>
      </c>
      <c r="E45" s="13">
        <f t="shared" si="19"/>
        <v>25308.768339055947</v>
      </c>
      <c r="F45" s="13" t="e">
        <f>#REF!+#REF!+#REF!</f>
        <v>#REF!</v>
      </c>
      <c r="G45" s="13">
        <f t="shared" ref="G45:I45" si="20">G38+(G40/G39*G38)</f>
        <v>19045.262842447486</v>
      </c>
      <c r="H45" s="13">
        <f t="shared" si="20"/>
        <v>28853.32906738919</v>
      </c>
      <c r="I45" s="13">
        <f t="shared" si="20"/>
        <v>25656.490444430103</v>
      </c>
      <c r="J45" s="13">
        <f>J38+(J40/J39*J38)</f>
        <v>23844.453432030961</v>
      </c>
      <c r="K45" s="13">
        <f>K38+(K40/K39*K38)</f>
        <v>56393.519391801368</v>
      </c>
      <c r="L45" s="13">
        <f>L38+(L40/L39*L38)</f>
        <v>26802.054518038603</v>
      </c>
      <c r="M45" s="13">
        <f>C45+D45+E45+G45+H45+I45+J45+K45+L45</f>
        <v>247082.64883281101</v>
      </c>
      <c r="N45" s="13">
        <f t="shared" si="18"/>
        <v>107040.02734187094</v>
      </c>
    </row>
    <row r="46" spans="1:18" ht="15.75">
      <c r="A46" s="11">
        <v>44</v>
      </c>
      <c r="B46" s="12" t="s">
        <v>6</v>
      </c>
      <c r="C46" s="13">
        <f>SUM(C43:C45)</f>
        <v>786166</v>
      </c>
      <c r="D46" s="13">
        <f t="shared" ref="D46:E46" si="21">SUM(D43:D45)</f>
        <v>761210.00000000012</v>
      </c>
      <c r="E46" s="13">
        <f t="shared" si="21"/>
        <v>798716</v>
      </c>
      <c r="F46" s="13" t="e">
        <f>#REF!+#REF!+#REF!</f>
        <v>#REF!</v>
      </c>
      <c r="G46" s="13">
        <f t="shared" ref="G46:I46" si="22">SUM(G43:G45)</f>
        <v>875437</v>
      </c>
      <c r="H46" s="13">
        <f t="shared" si="22"/>
        <v>734649</v>
      </c>
      <c r="I46" s="13">
        <f t="shared" si="22"/>
        <v>1004746</v>
      </c>
      <c r="J46" s="13">
        <f>SUM(J43:J45)</f>
        <v>759614</v>
      </c>
      <c r="K46" s="13">
        <f>SUM(K43:K45)</f>
        <v>783083.99999999988</v>
      </c>
      <c r="L46" s="13">
        <f>SUM(L43:L45)</f>
        <v>928670</v>
      </c>
      <c r="M46" s="13">
        <f>C46+D46+E46+G46+H46+I46+J46+K46+L46</f>
        <v>7432292</v>
      </c>
      <c r="N46" s="13">
        <f t="shared" si="18"/>
        <v>2471368</v>
      </c>
      <c r="R46" s="3"/>
    </row>
    <row r="47" spans="1:18" ht="15.75">
      <c r="A47" s="11">
        <v>45</v>
      </c>
      <c r="B47" s="12" t="s">
        <v>63</v>
      </c>
      <c r="C47" s="13">
        <f t="shared" ref="C47:F47" si="23">C43-C36</f>
        <v>192656.19964774011</v>
      </c>
      <c r="D47" s="13">
        <f t="shared" si="23"/>
        <v>184457.04093963781</v>
      </c>
      <c r="E47" s="13">
        <f t="shared" si="23"/>
        <v>285208.34857832419</v>
      </c>
      <c r="F47" s="13" t="e">
        <f t="shared" si="23"/>
        <v>#REF!</v>
      </c>
      <c r="G47" s="13">
        <f t="shared" ref="G47:I47" si="24">G43-G36</f>
        <v>189945.99336645182</v>
      </c>
      <c r="H47" s="13">
        <f t="shared" si="24"/>
        <v>223800.8114162921</v>
      </c>
      <c r="I47" s="13">
        <f t="shared" si="24"/>
        <v>203714.1797305753</v>
      </c>
      <c r="J47" s="13">
        <f>J43-J36</f>
        <v>219377.10734163108</v>
      </c>
      <c r="K47" s="13">
        <f>K43-K36</f>
        <v>180982.43483368331</v>
      </c>
      <c r="L47" s="13">
        <f>L43-L36</f>
        <v>301059.22835673904</v>
      </c>
      <c r="M47" s="13">
        <f>M43-M36</f>
        <v>1981201.3442110755</v>
      </c>
      <c r="N47" s="13">
        <f>N43-N36</f>
        <v>701418.77053205343</v>
      </c>
      <c r="R47" s="3">
        <f>M46+M34</f>
        <v>7433328.4100000001</v>
      </c>
    </row>
    <row r="48" spans="1:18" ht="15.75">
      <c r="A48" s="11">
        <v>46</v>
      </c>
      <c r="B48" s="12" t="s">
        <v>7</v>
      </c>
      <c r="C48" s="13">
        <f>C49+C50</f>
        <v>77808</v>
      </c>
      <c r="D48" s="13">
        <f>D49+D50</f>
        <v>78083</v>
      </c>
      <c r="E48" s="13">
        <f>E49+E50</f>
        <v>82085</v>
      </c>
      <c r="F48" s="13" t="e">
        <f>#REF!+#REF!+#REF!</f>
        <v>#REF!</v>
      </c>
      <c r="G48" s="13">
        <v>80839</v>
      </c>
      <c r="H48" s="13">
        <v>79271</v>
      </c>
      <c r="I48" s="13">
        <v>78864</v>
      </c>
      <c r="J48" s="13">
        <v>84727</v>
      </c>
      <c r="K48" s="13">
        <v>83701</v>
      </c>
      <c r="L48" s="13">
        <v>79809</v>
      </c>
      <c r="M48" s="13">
        <f>C48+D48+E48+G48+H48+I48+J48+K48+L48</f>
        <v>725187</v>
      </c>
      <c r="N48" s="13">
        <f>J48+K48+L48</f>
        <v>248237</v>
      </c>
    </row>
    <row r="49" spans="1:20" ht="15.75">
      <c r="A49" s="11">
        <v>47</v>
      </c>
      <c r="B49" s="12" t="s">
        <v>13</v>
      </c>
      <c r="C49" s="13">
        <v>68197</v>
      </c>
      <c r="D49" s="13">
        <v>67733</v>
      </c>
      <c r="E49" s="13">
        <v>70748</v>
      </c>
      <c r="F49" s="13" t="e">
        <f>#REF!+#REF!+#REF!</f>
        <v>#REF!</v>
      </c>
      <c r="G49" s="13">
        <v>69709</v>
      </c>
      <c r="H49" s="13">
        <v>68277</v>
      </c>
      <c r="I49" s="13">
        <v>67820</v>
      </c>
      <c r="J49" s="13">
        <v>73574</v>
      </c>
      <c r="K49" s="13">
        <v>72462</v>
      </c>
      <c r="L49" s="13">
        <v>68997</v>
      </c>
      <c r="M49" s="13">
        <f>C49+D49+E49+G49+H49+I49+J49+K49+L49</f>
        <v>627517</v>
      </c>
      <c r="N49" s="13">
        <f t="shared" ref="N49:N51" si="25">J49+K49+L49</f>
        <v>215033</v>
      </c>
    </row>
    <row r="50" spans="1:20" ht="15.75">
      <c r="A50" s="11">
        <v>48</v>
      </c>
      <c r="B50" s="12" t="s">
        <v>67</v>
      </c>
      <c r="C50" s="13">
        <v>9611</v>
      </c>
      <c r="D50" s="13">
        <v>10350</v>
      </c>
      <c r="E50" s="13">
        <v>11337</v>
      </c>
      <c r="F50" s="13" t="e">
        <f>#REF!+#REF!+#REF!</f>
        <v>#REF!</v>
      </c>
      <c r="G50" s="13">
        <v>11130</v>
      </c>
      <c r="H50" s="13">
        <v>10994</v>
      </c>
      <c r="I50" s="13">
        <v>11044</v>
      </c>
      <c r="J50" s="13">
        <v>11153</v>
      </c>
      <c r="K50" s="13">
        <v>11239</v>
      </c>
      <c r="L50" s="13">
        <v>10812</v>
      </c>
      <c r="M50" s="13">
        <f>C50+D50+E50+G50+H50+I50+J50+K50+L50</f>
        <v>97670</v>
      </c>
      <c r="N50" s="13">
        <f t="shared" si="25"/>
        <v>33204</v>
      </c>
    </row>
    <row r="51" spans="1:20" ht="14.45" customHeight="1">
      <c r="A51" s="11">
        <v>49</v>
      </c>
      <c r="B51" s="12" t="s">
        <v>8</v>
      </c>
      <c r="C51" s="13">
        <f>SUM(C49:C50)</f>
        <v>77808</v>
      </c>
      <c r="D51" s="13">
        <f t="shared" ref="D51:E51" si="26">SUM(D49:D50)</f>
        <v>78083</v>
      </c>
      <c r="E51" s="13">
        <f t="shared" si="26"/>
        <v>82085</v>
      </c>
      <c r="F51" s="13" t="e">
        <f>#REF!+#REF!+#REF!</f>
        <v>#REF!</v>
      </c>
      <c r="G51" s="13">
        <f t="shared" ref="G51:H51" si="27">SUM(G49:G50)</f>
        <v>80839</v>
      </c>
      <c r="H51" s="13">
        <f t="shared" si="27"/>
        <v>79271</v>
      </c>
      <c r="I51" s="13">
        <f t="shared" ref="I51:K51" si="28">SUM(I49:I50)</f>
        <v>78864</v>
      </c>
      <c r="J51" s="13">
        <f t="shared" ref="J51" si="29">SUM(J49:J50)</f>
        <v>84727</v>
      </c>
      <c r="K51" s="13">
        <f t="shared" si="28"/>
        <v>83701</v>
      </c>
      <c r="L51" s="13">
        <f t="shared" ref="L51" si="30">SUM(L49:L50)</f>
        <v>79809</v>
      </c>
      <c r="M51" s="13">
        <f>C51+D51+E51+G51+H51+I51+J51+K51+L51</f>
        <v>725187</v>
      </c>
      <c r="N51" s="13">
        <f t="shared" si="25"/>
        <v>248237</v>
      </c>
    </row>
    <row r="52" spans="1:20" ht="15.75">
      <c r="A52" s="11">
        <v>50</v>
      </c>
      <c r="B52" s="12" t="s">
        <v>9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</row>
    <row r="53" spans="1:20" s="2" customFormat="1" ht="15.75">
      <c r="A53" s="11">
        <v>51</v>
      </c>
      <c r="B53" s="12" t="s">
        <v>53</v>
      </c>
      <c r="C53" s="17">
        <f>C43/C49</f>
        <v>9.9112160307306798</v>
      </c>
      <c r="D53" s="17">
        <f t="shared" ref="D53:F53" si="31">D43/D49</f>
        <v>9.0020084883238276</v>
      </c>
      <c r="E53" s="17">
        <f t="shared" si="31"/>
        <v>9.8408767538068105</v>
      </c>
      <c r="F53" s="17" t="e">
        <f t="shared" si="31"/>
        <v>#REF!</v>
      </c>
      <c r="G53" s="17">
        <f t="shared" ref="G53:N53" si="32">G43/G49</f>
        <v>8.9640648032026249</v>
      </c>
      <c r="H53" s="17">
        <f t="shared" si="32"/>
        <v>9.9383366494762821</v>
      </c>
      <c r="I53" s="17">
        <f t="shared" si="32"/>
        <v>10.336761718233195</v>
      </c>
      <c r="J53" s="17">
        <f t="shared" si="32"/>
        <v>8.8106954541228024</v>
      </c>
      <c r="K53" s="17">
        <f t="shared" si="32"/>
        <v>8.673255428137276</v>
      </c>
      <c r="L53" s="17">
        <f>L43/L49</f>
        <v>10.827387108957478</v>
      </c>
      <c r="M53" s="17">
        <f t="shared" si="32"/>
        <v>9.57762474038325</v>
      </c>
      <c r="N53" s="17">
        <f t="shared" si="32"/>
        <v>9.4114706604663159</v>
      </c>
    </row>
    <row r="54" spans="1:20" ht="15.75">
      <c r="A54" s="11">
        <v>52</v>
      </c>
      <c r="B54" s="12" t="s">
        <v>67</v>
      </c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1:20" s="2" customFormat="1" ht="15.75">
      <c r="A55" s="11">
        <v>53</v>
      </c>
      <c r="B55" s="12" t="s">
        <v>44</v>
      </c>
      <c r="C55" s="19">
        <f>C35/C51</f>
        <v>10.10393944067448</v>
      </c>
      <c r="D55" s="17">
        <f t="shared" ref="D55:E55" si="33">D35/D51</f>
        <v>9.7487289166656002</v>
      </c>
      <c r="E55" s="17">
        <f t="shared" si="33"/>
        <v>9.7303598708655663</v>
      </c>
      <c r="F55" s="17" t="e">
        <f t="shared" ref="F55:M55" si="34">F35/F51</f>
        <v>#REF!</v>
      </c>
      <c r="G55" s="17">
        <f t="shared" si="34"/>
        <v>10.829379136307969</v>
      </c>
      <c r="H55" s="17">
        <f t="shared" si="34"/>
        <v>9.2675644308763623</v>
      </c>
      <c r="I55" s="17">
        <f>I35/I51</f>
        <v>12.740229762629337</v>
      </c>
      <c r="J55" s="17">
        <f>J35/J51</f>
        <v>8.9654301462343771</v>
      </c>
      <c r="K55" s="17">
        <f>K35/K51</f>
        <v>9.3557312337964884</v>
      </c>
      <c r="L55" s="17">
        <f>L35/L51</f>
        <v>11.927766041423899</v>
      </c>
      <c r="M55" s="17">
        <f t="shared" si="34"/>
        <v>10.2854953274121</v>
      </c>
      <c r="N55" s="17">
        <f>N35/N51</f>
        <v>10.049433162663101</v>
      </c>
    </row>
    <row r="56" spans="1:20" ht="15.75">
      <c r="A56" s="11">
        <v>54</v>
      </c>
      <c r="B56" s="12" t="s">
        <v>64</v>
      </c>
      <c r="C56" s="13">
        <f>(C43+C44)*4.28%</f>
        <v>32723.745012241212</v>
      </c>
      <c r="D56" s="13">
        <f t="shared" ref="D56:E56" si="35">(D43+D44)*4.28%</f>
        <v>31741.496397620776</v>
      </c>
      <c r="E56" s="13">
        <f t="shared" si="35"/>
        <v>33101.829515088408</v>
      </c>
      <c r="F56" s="13" t="e">
        <f>#REF!+#REF!+#REF!</f>
        <v>#REF!</v>
      </c>
      <c r="G56" s="13">
        <f t="shared" ref="G56:L56" si="36">(G43+G44)*4.28%</f>
        <v>36653.566350343252</v>
      </c>
      <c r="H56" s="13">
        <f t="shared" si="36"/>
        <v>30208.054715915743</v>
      </c>
      <c r="I56" s="13">
        <f t="shared" si="36"/>
        <v>41905.031008978396</v>
      </c>
      <c r="J56" s="13">
        <f>(J43+J44)*4.28%</f>
        <v>31490.936593109076</v>
      </c>
      <c r="K56" s="13">
        <f t="shared" si="36"/>
        <v>31102.3525700309</v>
      </c>
      <c r="L56" s="13">
        <f t="shared" si="36"/>
        <v>38599.948066627949</v>
      </c>
      <c r="M56" s="13">
        <f>C56+D56+E56+G56+H56+I56+J56+K56+L56</f>
        <v>307526.96022995573</v>
      </c>
      <c r="N56" s="13">
        <f>J56+K56+L56</f>
        <v>101193.23722976792</v>
      </c>
    </row>
    <row r="57" spans="1:20" ht="15.75">
      <c r="A57" s="11">
        <v>55</v>
      </c>
      <c r="B57" s="12" t="s">
        <v>54</v>
      </c>
      <c r="C57" s="13">
        <f>C49*C53</f>
        <v>675915.19964774023</v>
      </c>
      <c r="D57" s="13">
        <f t="shared" ref="D57:E57" si="37">D49*D53</f>
        <v>609733.04093963781</v>
      </c>
      <c r="E57" s="13">
        <f t="shared" si="37"/>
        <v>696222.34857832419</v>
      </c>
      <c r="F57" s="13" t="e">
        <f>#REF!+#REF!+#REF!</f>
        <v>#REF!</v>
      </c>
      <c r="G57" s="13">
        <f t="shared" ref="G57:I57" si="38">G49*G53</f>
        <v>624875.99336645182</v>
      </c>
      <c r="H57" s="13">
        <f t="shared" si="38"/>
        <v>678559.8114162921</v>
      </c>
      <c r="I57" s="13">
        <f t="shared" si="38"/>
        <v>701039.1797305753</v>
      </c>
      <c r="J57" s="13">
        <f>J49*J53</f>
        <v>648238.10734163108</v>
      </c>
      <c r="K57" s="13">
        <f>K49*K53</f>
        <v>628481.43483368331</v>
      </c>
      <c r="L57" s="13">
        <f>L49*L53</f>
        <v>747057.22835673904</v>
      </c>
      <c r="M57" s="13">
        <f>C57+D57+E57+G57+H57+I57+J57+K57+L57</f>
        <v>6010122.3442110755</v>
      </c>
      <c r="N57" s="13">
        <f t="shared" ref="N57:N62" si="39">J57+K57+L57</f>
        <v>2023776.7705320534</v>
      </c>
    </row>
    <row r="58" spans="1:20" ht="15.75">
      <c r="A58" s="11">
        <v>56</v>
      </c>
      <c r="B58" s="12" t="s">
        <v>10</v>
      </c>
      <c r="C58" s="13">
        <v>395704</v>
      </c>
      <c r="D58" s="13">
        <v>466270</v>
      </c>
      <c r="E58" s="13">
        <v>499657</v>
      </c>
      <c r="F58" s="13" t="e">
        <f>#REF!+#REF!+#REF!</f>
        <v>#REF!</v>
      </c>
      <c r="G58" s="13">
        <v>510235.99</v>
      </c>
      <c r="H58" s="13">
        <v>502177</v>
      </c>
      <c r="I58" s="13">
        <v>508784.24</v>
      </c>
      <c r="J58" s="13">
        <v>510073</v>
      </c>
      <c r="K58" s="13">
        <v>515095</v>
      </c>
      <c r="L58" s="13">
        <v>610249</v>
      </c>
      <c r="M58" s="13">
        <f>C58+D58+E58+G58+H58+I58+J58+K58+L58</f>
        <v>4518245.2300000004</v>
      </c>
      <c r="N58" s="13">
        <f t="shared" si="39"/>
        <v>1635417</v>
      </c>
      <c r="Q58" s="3">
        <f>N59-N61</f>
        <v>124858.2098878969</v>
      </c>
      <c r="T58" s="3"/>
    </row>
    <row r="59" spans="1:20" ht="15.75">
      <c r="A59" s="11">
        <v>57</v>
      </c>
      <c r="B59" s="12" t="s">
        <v>65</v>
      </c>
      <c r="C59" s="13">
        <f>C56+C43+C44-C58</f>
        <v>401593.22660666192</v>
      </c>
      <c r="D59" s="13">
        <f t="shared" ref="D59:E59" si="40">D56+D43+D44-D58</f>
        <v>307095.24400558276</v>
      </c>
      <c r="E59" s="13">
        <f t="shared" si="40"/>
        <v>306852.06117603253</v>
      </c>
      <c r="F59" s="13" t="e">
        <f>#REF!+#REF!+#REF!</f>
        <v>#REF!</v>
      </c>
      <c r="G59" s="13">
        <f t="shared" ref="G59:K59" si="41">G56+G43+G44-G58</f>
        <v>382809.3135078958</v>
      </c>
      <c r="H59" s="13">
        <f t="shared" si="41"/>
        <v>233826.72564852645</v>
      </c>
      <c r="I59" s="13">
        <f t="shared" si="41"/>
        <v>512210.30056454823</v>
      </c>
      <c r="J59" s="13">
        <f>J56+J43+J44-J58</f>
        <v>257187.48316107807</v>
      </c>
      <c r="K59" s="13">
        <f t="shared" si="41"/>
        <v>242697.83317822951</v>
      </c>
      <c r="L59" s="13">
        <f>L56+L43+L44-L58</f>
        <v>330218.89354858932</v>
      </c>
      <c r="M59" s="13">
        <f>M56+M43+M44-M58</f>
        <v>2974491.0813971451</v>
      </c>
      <c r="N59" s="13">
        <f t="shared" si="39"/>
        <v>830104.2098878969</v>
      </c>
      <c r="Q59" s="3"/>
    </row>
    <row r="60" spans="1:20" ht="15.75">
      <c r="A60" s="11">
        <v>58</v>
      </c>
      <c r="B60" s="12" t="s">
        <v>55</v>
      </c>
      <c r="C60" s="13">
        <v>13144</v>
      </c>
      <c r="D60" s="13">
        <v>12774</v>
      </c>
      <c r="E60" s="13">
        <v>13409</v>
      </c>
      <c r="F60" s="13" t="e">
        <f>#REF!+#REF!+#REF!</f>
        <v>#REF!</v>
      </c>
      <c r="G60" s="13">
        <v>11529.57</v>
      </c>
      <c r="H60" s="13">
        <v>15864.56</v>
      </c>
      <c r="I60" s="13">
        <v>13481</v>
      </c>
      <c r="J60" s="13">
        <v>13874</v>
      </c>
      <c r="K60" s="13">
        <v>36621</v>
      </c>
      <c r="L60" s="13">
        <v>12153</v>
      </c>
      <c r="M60" s="13">
        <f>C60+D60+E60+G60+H60+I60+J60+K60+L60</f>
        <v>142850.13</v>
      </c>
      <c r="N60" s="13">
        <f t="shared" si="39"/>
        <v>62648</v>
      </c>
    </row>
    <row r="61" spans="1:20" ht="15.75">
      <c r="A61" s="11">
        <v>59</v>
      </c>
      <c r="B61" s="12" t="s">
        <v>56</v>
      </c>
      <c r="C61" s="13">
        <v>337958</v>
      </c>
      <c r="D61" s="13">
        <v>269987</v>
      </c>
      <c r="E61" s="13">
        <v>274334</v>
      </c>
      <c r="F61" s="13" t="e">
        <f>#REF!+#REF!+#REF!</f>
        <v>#REF!</v>
      </c>
      <c r="G61" s="13">
        <v>385285</v>
      </c>
      <c r="H61" s="13">
        <v>245282</v>
      </c>
      <c r="I61" s="13">
        <v>631541</v>
      </c>
      <c r="J61" s="13">
        <v>288830</v>
      </c>
      <c r="K61" s="13">
        <v>274134</v>
      </c>
      <c r="L61" s="13">
        <v>142282</v>
      </c>
      <c r="M61" s="13">
        <f>C61+D61+E61+G61+H61+I61+J61+K61+L61</f>
        <v>2849633</v>
      </c>
      <c r="N61" s="13">
        <f t="shared" si="39"/>
        <v>705246</v>
      </c>
      <c r="Q61" s="3">
        <f>M59-M61</f>
        <v>124858.08139714506</v>
      </c>
    </row>
    <row r="62" spans="1:20" ht="14.45" customHeight="1">
      <c r="A62" s="11">
        <v>60</v>
      </c>
      <c r="B62" s="12" t="s">
        <v>20</v>
      </c>
      <c r="C62" s="13">
        <f>C58+C60+C61+0.25</f>
        <v>746806.25</v>
      </c>
      <c r="D62" s="13">
        <f>D58+D60+D61+0.2</f>
        <v>749031.2</v>
      </c>
      <c r="E62" s="13">
        <f t="shared" ref="E62" si="42">E58+E60+E61</f>
        <v>787400</v>
      </c>
      <c r="F62" s="13" t="e">
        <f>#REF!+#REF!+#REF!</f>
        <v>#REF!</v>
      </c>
      <c r="G62" s="13">
        <f>G58+G60+G61</f>
        <v>907050.56</v>
      </c>
      <c r="H62" s="13">
        <f>H58+H60+H61</f>
        <v>763323.56</v>
      </c>
      <c r="I62" s="13">
        <f t="shared" ref="I62:K62" si="43">I58+I60+I61</f>
        <v>1153806.24</v>
      </c>
      <c r="J62" s="13">
        <f t="shared" ref="J62" si="44">J58+J60+J61</f>
        <v>812777</v>
      </c>
      <c r="K62" s="13">
        <f t="shared" si="43"/>
        <v>825850</v>
      </c>
      <c r="L62" s="13">
        <f>L58+L60+L61</f>
        <v>764684</v>
      </c>
      <c r="M62" s="13">
        <f>C62+D62+E62+G62+H62+I62+J62+K62+L62</f>
        <v>7510728.8100000005</v>
      </c>
      <c r="N62" s="13">
        <f t="shared" si="39"/>
        <v>2403311</v>
      </c>
      <c r="P62" s="3">
        <f>C62+D62+E62+G62+H62+I62</f>
        <v>5107417.8100000005</v>
      </c>
    </row>
    <row r="63" spans="1:20" ht="15.75">
      <c r="A63" s="11">
        <v>61</v>
      </c>
      <c r="B63" s="12" t="s">
        <v>11</v>
      </c>
      <c r="C63" s="13"/>
      <c r="D63" s="13"/>
      <c r="E63" s="13"/>
      <c r="F63" s="13" t="e">
        <f>#REF!+#REF!+#REF!</f>
        <v>#REF!</v>
      </c>
      <c r="G63" s="13"/>
      <c r="H63" s="13"/>
      <c r="I63" s="13"/>
      <c r="J63" s="13"/>
      <c r="K63" s="13"/>
      <c r="L63" s="13"/>
      <c r="M63" s="13"/>
      <c r="N63" s="13"/>
    </row>
    <row r="64" spans="1:20" ht="15.75">
      <c r="A64" s="11">
        <v>62</v>
      </c>
      <c r="B64" s="12" t="s">
        <v>57</v>
      </c>
      <c r="C64" s="13">
        <f>C62-C33-C61</f>
        <v>-377333.06999999995</v>
      </c>
      <c r="D64" s="13">
        <f t="shared" ref="D64:E64" si="45">D62-D33-D61</f>
        <v>-282168.80000000005</v>
      </c>
      <c r="E64" s="13">
        <f t="shared" si="45"/>
        <v>-286670</v>
      </c>
      <c r="F64" s="13" t="e">
        <f>#REF!+#REF!+#REF!</f>
        <v>#REF!</v>
      </c>
      <c r="G64" s="13">
        <f t="shared" ref="G64" si="46">G62-G33-G61</f>
        <v>-353670.61999999988</v>
      </c>
      <c r="H64" s="13">
        <f t="shared" ref="H64:L64" si="47">H62-H33-H61</f>
        <v>-216607.54000000004</v>
      </c>
      <c r="I64" s="13">
        <f t="shared" si="47"/>
        <v>-482480.24</v>
      </c>
      <c r="J64" s="13">
        <f t="shared" si="47"/>
        <v>-236007</v>
      </c>
      <c r="K64" s="13">
        <f t="shared" si="47"/>
        <v>-234321.05999999994</v>
      </c>
      <c r="L64" s="13">
        <f t="shared" si="47"/>
        <v>-329589.7699999999</v>
      </c>
      <c r="M64" s="13">
        <f>M62-M33-M61</f>
        <v>-2798848.0999999987</v>
      </c>
      <c r="N64" s="13">
        <f>SUM(G64:I64)</f>
        <v>-1052758.3999999999</v>
      </c>
      <c r="Q64" s="3">
        <f>N59-N61</f>
        <v>124858.2098878969</v>
      </c>
      <c r="S64" s="3">
        <f>Q64+Q69</f>
        <v>258120.2098878969</v>
      </c>
    </row>
    <row r="65" spans="1:17" ht="15.75">
      <c r="A65" s="11">
        <v>63</v>
      </c>
      <c r="B65" s="12" t="s">
        <v>12</v>
      </c>
      <c r="C65" s="13">
        <f>C60-C45</f>
        <v>-8448.518405579227</v>
      </c>
      <c r="D65" s="13">
        <f t="shared" ref="D65:E65" si="48">D60-D45</f>
        <v>-6812.2523920380918</v>
      </c>
      <c r="E65" s="13">
        <f t="shared" si="48"/>
        <v>-11899.768339055947</v>
      </c>
      <c r="F65" s="13" t="e">
        <f>#REF!+#REF!+#REF!</f>
        <v>#REF!</v>
      </c>
      <c r="G65" s="13">
        <f t="shared" ref="G65" si="49">G60-G45</f>
        <v>-7515.6928424474863</v>
      </c>
      <c r="H65" s="13">
        <f>H60-H45</f>
        <v>-12988.76906738919</v>
      </c>
      <c r="I65" s="13">
        <f>I60-I45</f>
        <v>-12175.490444430103</v>
      </c>
      <c r="J65" s="13">
        <f>J60-J45</f>
        <v>-9970.4534320309613</v>
      </c>
      <c r="K65" s="13">
        <f>K60-K45</f>
        <v>-19772.519391801368</v>
      </c>
      <c r="L65" s="13">
        <f>L60-L45</f>
        <v>-14649.054518038603</v>
      </c>
      <c r="M65" s="13">
        <f>M63-M34-M62</f>
        <v>-7511765.2200000007</v>
      </c>
      <c r="N65" s="13">
        <f>SUM(G65:I65)</f>
        <v>-32679.952354266778</v>
      </c>
    </row>
    <row r="66" spans="1:17" s="2" customFormat="1" ht="15.75">
      <c r="A66" s="11">
        <v>64</v>
      </c>
      <c r="B66" s="12" t="s">
        <v>58</v>
      </c>
      <c r="C66" s="13">
        <f t="shared" ref="C66:E66" si="50">C34</f>
        <v>14</v>
      </c>
      <c r="D66" s="13">
        <f t="shared" si="50"/>
        <v>3</v>
      </c>
      <c r="E66" s="13">
        <f t="shared" si="50"/>
        <v>1019.41</v>
      </c>
      <c r="F66" s="13" t="e">
        <f>#REF!+#REF!+#REF!</f>
        <v>#REF!</v>
      </c>
      <c r="G66" s="13">
        <f t="shared" ref="G66:H66" si="51">G34</f>
        <v>0</v>
      </c>
      <c r="H66" s="13">
        <f t="shared" si="51"/>
        <v>0</v>
      </c>
      <c r="I66" s="13">
        <f t="shared" ref="I66:K66" si="52">I34</f>
        <v>0</v>
      </c>
      <c r="J66" s="13">
        <f t="shared" ref="J66" si="53">J34</f>
        <v>340</v>
      </c>
      <c r="K66" s="13">
        <f t="shared" si="52"/>
        <v>2953</v>
      </c>
      <c r="L66" s="13">
        <f t="shared" ref="L66" si="54">L34</f>
        <v>48.69</v>
      </c>
      <c r="M66" s="13">
        <f ca="1">SUM(H66:N66)</f>
        <v>0</v>
      </c>
      <c r="N66" s="13">
        <f>SUM(G66:I66)</f>
        <v>0</v>
      </c>
      <c r="Q66" s="4">
        <f>M59-M61</f>
        <v>124858.08139714506</v>
      </c>
    </row>
    <row r="67" spans="1:17" ht="15.75">
      <c r="A67" s="11">
        <v>65</v>
      </c>
      <c r="B67" s="12" t="s">
        <v>21</v>
      </c>
      <c r="C67" s="13">
        <f t="shared" ref="C67:F67" si="55">C59</f>
        <v>401593.22660666192</v>
      </c>
      <c r="D67" s="13">
        <f t="shared" si="55"/>
        <v>307095.24400558276</v>
      </c>
      <c r="E67" s="13">
        <f t="shared" si="55"/>
        <v>306852.06117603253</v>
      </c>
      <c r="F67" s="13" t="e">
        <f t="shared" si="55"/>
        <v>#REF!</v>
      </c>
      <c r="G67" s="13">
        <f t="shared" ref="G67:N67" si="56">G59</f>
        <v>382809.3135078958</v>
      </c>
      <c r="H67" s="13">
        <f t="shared" si="56"/>
        <v>233826.72564852645</v>
      </c>
      <c r="I67" s="13">
        <f t="shared" si="56"/>
        <v>512210.30056454823</v>
      </c>
      <c r="J67" s="13">
        <f t="shared" si="56"/>
        <v>257187.48316107807</v>
      </c>
      <c r="K67" s="13">
        <f t="shared" si="56"/>
        <v>242697.83317822951</v>
      </c>
      <c r="L67" s="13">
        <f t="shared" si="56"/>
        <v>330218.89354858932</v>
      </c>
      <c r="M67" s="13">
        <f t="shared" si="56"/>
        <v>2974491.0813971451</v>
      </c>
      <c r="N67" s="13">
        <f t="shared" si="56"/>
        <v>830104.2098878969</v>
      </c>
    </row>
    <row r="68" spans="1:17" ht="15.75">
      <c r="A68" s="11">
        <v>66</v>
      </c>
      <c r="B68" s="12" t="s">
        <v>59</v>
      </c>
      <c r="C68" s="13">
        <f t="shared" ref="C68:F68" si="57">C56</f>
        <v>32723.745012241212</v>
      </c>
      <c r="D68" s="13">
        <f t="shared" si="57"/>
        <v>31741.496397620776</v>
      </c>
      <c r="E68" s="13">
        <f t="shared" si="57"/>
        <v>33101.829515088408</v>
      </c>
      <c r="F68" s="13" t="e">
        <f t="shared" si="57"/>
        <v>#REF!</v>
      </c>
      <c r="G68" s="13">
        <f t="shared" ref="G68:N68" si="58">G56</f>
        <v>36653.566350343252</v>
      </c>
      <c r="H68" s="13">
        <f t="shared" si="58"/>
        <v>30208.054715915743</v>
      </c>
      <c r="I68" s="13">
        <f t="shared" si="58"/>
        <v>41905.031008978396</v>
      </c>
      <c r="J68" s="13">
        <f t="shared" si="58"/>
        <v>31490.936593109076</v>
      </c>
      <c r="K68" s="13">
        <f t="shared" si="58"/>
        <v>31102.3525700309</v>
      </c>
      <c r="L68" s="13">
        <f t="shared" si="58"/>
        <v>38599.948066627949</v>
      </c>
      <c r="M68" s="13">
        <f t="shared" si="58"/>
        <v>307526.96022995573</v>
      </c>
      <c r="N68" s="13">
        <f t="shared" si="58"/>
        <v>101193.23722976792</v>
      </c>
    </row>
    <row r="69" spans="1:17" ht="14.45" customHeight="1">
      <c r="A69" s="11"/>
      <c r="B69" s="11" t="s">
        <v>14</v>
      </c>
      <c r="C69" s="13">
        <f>C64-C65+C66+C67</f>
        <v>32722.675012241176</v>
      </c>
      <c r="D69" s="13">
        <f t="shared" ref="D69:F69" si="59">D64-D65+D66+D67</f>
        <v>31741.696397620835</v>
      </c>
      <c r="E69" s="13">
        <f t="shared" si="59"/>
        <v>33101.23951508844</v>
      </c>
      <c r="F69" s="13" t="e">
        <f t="shared" si="59"/>
        <v>#REF!</v>
      </c>
      <c r="G69" s="13">
        <f t="shared" ref="G69:N69" si="60">G64-G65+G66+G67</f>
        <v>36654.386350343411</v>
      </c>
      <c r="H69" s="13">
        <f t="shared" si="60"/>
        <v>30207.954715915606</v>
      </c>
      <c r="I69" s="13">
        <f t="shared" si="60"/>
        <v>41905.551008978335</v>
      </c>
      <c r="J69" s="13">
        <f t="shared" si="60"/>
        <v>31490.936593109043</v>
      </c>
      <c r="K69" s="13">
        <f t="shared" si="60"/>
        <v>31102.292570030957</v>
      </c>
      <c r="L69" s="13">
        <f t="shared" si="60"/>
        <v>15326.868066627998</v>
      </c>
      <c r="M69" s="13">
        <f t="shared" ca="1" si="60"/>
        <v>0</v>
      </c>
      <c r="N69" s="13">
        <f t="shared" si="60"/>
        <v>-189974.23775783624</v>
      </c>
      <c r="Q69" s="1">
        <v>133262</v>
      </c>
    </row>
    <row r="70" spans="1:17" ht="15.75">
      <c r="A70" s="23" t="s">
        <v>16</v>
      </c>
      <c r="B70" s="23"/>
      <c r="C70" s="23"/>
      <c r="D70" s="23"/>
      <c r="E70" s="23"/>
      <c r="F70" s="20"/>
    </row>
    <row r="71" spans="1:17" ht="15.75">
      <c r="A71" s="24" t="s">
        <v>17</v>
      </c>
      <c r="B71" s="24"/>
      <c r="C71" s="24"/>
      <c r="D71" s="24"/>
      <c r="E71" s="24"/>
      <c r="F71" s="20"/>
    </row>
    <row r="72" spans="1:17" ht="15.75">
      <c r="A72" s="8"/>
      <c r="B72" s="16"/>
      <c r="C72" s="14"/>
      <c r="D72" s="14"/>
      <c r="E72" s="14"/>
      <c r="F72" s="15"/>
      <c r="G72" s="14"/>
      <c r="H72" s="14"/>
      <c r="I72" s="14"/>
      <c r="J72" s="14"/>
      <c r="K72" s="14"/>
      <c r="L72" s="14"/>
      <c r="M72" s="15"/>
      <c r="N72" s="15"/>
    </row>
    <row r="73" spans="1:17" ht="15.75">
      <c r="A73" s="8"/>
      <c r="B73" s="21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7" ht="15.75">
      <c r="A74" s="8"/>
      <c r="B74" s="21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7" ht="15.75">
      <c r="A75" s="8"/>
      <c r="B75" s="8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7"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7">
      <c r="B77" s="7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7"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1:17"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7"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  <row r="81" spans="2:14"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</row>
    <row r="82" spans="2:14">
      <c r="C82" s="4"/>
      <c r="D82" s="4"/>
      <c r="E82" s="4"/>
      <c r="F82" s="3"/>
      <c r="G82" s="4"/>
      <c r="H82" s="4"/>
      <c r="I82" s="4"/>
      <c r="J82" s="4"/>
      <c r="K82" s="4"/>
      <c r="L82" s="4"/>
      <c r="M82" s="3"/>
      <c r="N82" s="3"/>
    </row>
    <row r="83" spans="2:14"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</row>
    <row r="84" spans="2:14">
      <c r="B84" s="7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</row>
    <row r="85" spans="2:14"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</row>
    <row r="86" spans="2:14"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</row>
    <row r="87" spans="2:14"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</row>
    <row r="88" spans="2:14"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2:14"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2:14"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2:14">
      <c r="C91" s="4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2:14"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</sheetData>
  <mergeCells count="4">
    <mergeCell ref="B42:E42"/>
    <mergeCell ref="A70:E70"/>
    <mergeCell ref="A71:E71"/>
    <mergeCell ref="A1:F1"/>
  </mergeCells>
  <phoneticPr fontId="3" type="noConversion"/>
  <pageMargins left="0.70866141732283472" right="0.70866141732283472" top="0.74803149606299213" bottom="0.74803149606299213" header="0.11811023622047245" footer="0.11811023622047245"/>
  <pageSetup paperSize="9" orientation="portrait" verticalDpi="4294967294" r:id="rId1"/>
  <headerFooter>
    <oddFooter>Pagina &amp;P din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06.2024</vt:lpstr>
      <vt:lpstr>Sheet1</vt:lpstr>
      <vt:lpstr>'06.2024'!Print_Area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2024-10-18T09:45:34Z</dcterms:modified>
</cp:coreProperties>
</file>